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OneDrive - National Highways Infra Investment Managers Private Limited\# OFFICIAL\# InvIT\# Open Procurement Bidding\RFP - RM CHKRP, VJ\Procureaudit ATR\"/>
    </mc:Choice>
  </mc:AlternateContent>
  <xr:revisionPtr revIDLastSave="0" documentId="13_ncr:1_{B2A9A637-FF42-49C6-978F-3A931A4BE54B}" xr6:coauthVersionLast="47" xr6:coauthVersionMax="47" xr10:uidLastSave="{00000000-0000-0000-0000-000000000000}"/>
  <bookViews>
    <workbookView xWindow="-118" yWindow="-118" windowWidth="25370" windowHeight="13667" tabRatio="805" activeTab="1" xr2:uid="{00000000-000D-0000-FFFF-FFFF00000000}"/>
  </bookViews>
  <sheets>
    <sheet name="A1" sheetId="1" r:id="rId1"/>
    <sheet name="Detailed BOQ of Annexure A1 " sheetId="2" r:id="rId2"/>
    <sheet name="A2 Part A (LOR)" sheetId="3" r:id="rId3"/>
    <sheet name="A2 Part B (LOR)Safety" sheetId="4" r:id="rId4"/>
    <sheet name="A3 Special Works" sheetId="5" state="hidden" r:id="rId5"/>
    <sheet name="A5 Penalty " sheetId="6" r:id="rId6"/>
    <sheet name="A7 Mnthly bill plan vs actual" sheetId="7" r:id="rId7"/>
  </sheets>
  <definedNames>
    <definedName name="_xlnm._FilterDatabase" localSheetId="6" hidden="1">'A7 Mnthly bill plan vs actual'!$A$3:$L$53</definedName>
    <definedName name="_xlnm._FilterDatabase" localSheetId="1" hidden="1">'Detailed BOQ of Annexure A1 '!$A$3:$S$63</definedName>
    <definedName name="_xlnm.Print_Area" localSheetId="0">'A1'!$A$1:$H$10</definedName>
    <definedName name="_xlnm.Print_Area" localSheetId="2">'A2 Part A (LOR)'!$A$1:$E$25</definedName>
    <definedName name="_xlnm.Print_Area" localSheetId="3">'A2 Part B (LOR)Safety'!$A$1:$E$26</definedName>
    <definedName name="_xlnm.Print_Area" localSheetId="5">'A5 Penalty '!$A$1:$D$22</definedName>
    <definedName name="_xlnm.Print_Area" localSheetId="6">'A7 Mnthly bill plan vs actual'!$A$1:$L$54</definedName>
    <definedName name="_xlnm.Print_Area" localSheetId="1">'Detailed BOQ of Annexure A1 '!$A$1:$R$63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7" l="1"/>
  <c r="I51" i="7"/>
  <c r="I50" i="7"/>
  <c r="I49" i="7"/>
  <c r="I47" i="7"/>
  <c r="I46" i="7"/>
  <c r="I45" i="7"/>
  <c r="I44" i="7"/>
  <c r="I43" i="7"/>
  <c r="I42" i="7"/>
  <c r="I41" i="7"/>
  <c r="I40" i="7"/>
  <c r="I39" i="7"/>
  <c r="I37" i="7"/>
  <c r="I36" i="7"/>
  <c r="I35" i="7"/>
  <c r="I34" i="7"/>
  <c r="I33" i="7"/>
  <c r="I32" i="7"/>
  <c r="I31" i="7"/>
  <c r="I30" i="7"/>
  <c r="I28" i="7"/>
  <c r="I27" i="7"/>
  <c r="I26" i="7"/>
  <c r="I24" i="7"/>
  <c r="I23" i="7"/>
  <c r="I22" i="7"/>
  <c r="I21" i="7"/>
  <c r="I20" i="7"/>
  <c r="I19" i="7"/>
  <c r="I18" i="7"/>
  <c r="I17" i="7"/>
  <c r="I16" i="7"/>
  <c r="I15" i="7"/>
  <c r="I14" i="7"/>
  <c r="I12" i="7"/>
  <c r="I11" i="7"/>
  <c r="I10" i="7"/>
  <c r="I9" i="7"/>
  <c r="I8" i="7"/>
  <c r="I7" i="7"/>
  <c r="I6" i="7"/>
  <c r="I5" i="7"/>
  <c r="G1"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 i="7"/>
  <c r="H27" i="2" l="1"/>
  <c r="H22" i="2"/>
  <c r="G19" i="2"/>
  <c r="H17" i="7" l="1"/>
  <c r="H16" i="7"/>
  <c r="F48" i="7"/>
  <c r="F38" i="7"/>
  <c r="F29" i="7"/>
  <c r="F25" i="7"/>
  <c r="F13" i="7"/>
  <c r="F4" i="7"/>
  <c r="H28" i="7"/>
  <c r="J49" i="7"/>
  <c r="K49" i="7"/>
  <c r="K23" i="7"/>
  <c r="K18" i="7"/>
  <c r="J52" i="7"/>
  <c r="K52" i="7" s="1"/>
  <c r="J51" i="7"/>
  <c r="K51" i="7" s="1"/>
  <c r="J50" i="7"/>
  <c r="K50" i="7" s="1"/>
  <c r="J47" i="7"/>
  <c r="K47" i="7" s="1"/>
  <c r="J46" i="7"/>
  <c r="K46" i="7" s="1"/>
  <c r="J45" i="7"/>
  <c r="K45" i="7" s="1"/>
  <c r="J44" i="7"/>
  <c r="K44" i="7" s="1"/>
  <c r="J43" i="7"/>
  <c r="K43" i="7" s="1"/>
  <c r="J42" i="7"/>
  <c r="K42" i="7" s="1"/>
  <c r="J41" i="7"/>
  <c r="K41" i="7" s="1"/>
  <c r="J40" i="7"/>
  <c r="K40" i="7" s="1"/>
  <c r="J39" i="7"/>
  <c r="K39" i="7" s="1"/>
  <c r="J37" i="7"/>
  <c r="K37" i="7" s="1"/>
  <c r="J36" i="7"/>
  <c r="K36" i="7" s="1"/>
  <c r="J35" i="7"/>
  <c r="K35" i="7" s="1"/>
  <c r="J34" i="7"/>
  <c r="K34" i="7" s="1"/>
  <c r="J33" i="7"/>
  <c r="K33" i="7" s="1"/>
  <c r="J32" i="7"/>
  <c r="K32" i="7" s="1"/>
  <c r="J31" i="7"/>
  <c r="K31" i="7" s="1"/>
  <c r="J30" i="7"/>
  <c r="K30" i="7" s="1"/>
  <c r="J28" i="7"/>
  <c r="K28" i="7" s="1"/>
  <c r="J27" i="7"/>
  <c r="K27" i="7" s="1"/>
  <c r="J26" i="7"/>
  <c r="K26" i="7" s="1"/>
  <c r="J24" i="7"/>
  <c r="K24" i="7" s="1"/>
  <c r="J22" i="7"/>
  <c r="K22" i="7" s="1"/>
  <c r="J21" i="7"/>
  <c r="K21" i="7" s="1"/>
  <c r="J20" i="7"/>
  <c r="K20" i="7" s="1"/>
  <c r="J19" i="7"/>
  <c r="K19" i="7" s="1"/>
  <c r="J17" i="7"/>
  <c r="K17" i="7" s="1"/>
  <c r="J16" i="7"/>
  <c r="K16" i="7" s="1"/>
  <c r="J15" i="7"/>
  <c r="K15" i="7" s="1"/>
  <c r="J14" i="7"/>
  <c r="K14" i="7" s="1"/>
  <c r="J12" i="7"/>
  <c r="K12" i="7" s="1"/>
  <c r="J11" i="7"/>
  <c r="K11" i="7" s="1"/>
  <c r="J10" i="7"/>
  <c r="K10" i="7" s="1"/>
  <c r="J9" i="7"/>
  <c r="K9" i="7" s="1"/>
  <c r="J8" i="7"/>
  <c r="K8" i="7" s="1"/>
  <c r="J7" i="7"/>
  <c r="K7" i="7" s="1"/>
  <c r="J6" i="7"/>
  <c r="K6" i="7" s="1"/>
  <c r="J5" i="7"/>
  <c r="K5" i="7" s="1"/>
  <c r="D20" i="3"/>
  <c r="H61" i="2"/>
  <c r="H60" i="2"/>
  <c r="H59" i="2"/>
  <c r="H58" i="2"/>
  <c r="H56" i="2"/>
  <c r="H54" i="2"/>
  <c r="H53" i="2"/>
  <c r="H52" i="2"/>
  <c r="H51" i="2"/>
  <c r="H50" i="2"/>
  <c r="H49" i="2"/>
  <c r="H48" i="2"/>
  <c r="H47" i="2"/>
  <c r="H46" i="2"/>
  <c r="H44" i="2"/>
  <c r="H43" i="2"/>
  <c r="H42" i="2"/>
  <c r="H41" i="2"/>
  <c r="H40" i="2"/>
  <c r="H39" i="2"/>
  <c r="H38" i="2"/>
  <c r="H37" i="2"/>
  <c r="H35" i="2"/>
  <c r="H33" i="2"/>
  <c r="H30" i="2"/>
  <c r="H28" i="2"/>
  <c r="H26" i="2"/>
  <c r="H25" i="2"/>
  <c r="H24" i="2"/>
  <c r="H23" i="2"/>
  <c r="H21" i="2"/>
  <c r="H20" i="2"/>
  <c r="H19" i="2"/>
  <c r="H18" i="2"/>
  <c r="H16" i="2"/>
  <c r="H15" i="2"/>
  <c r="H14" i="2"/>
  <c r="H13" i="2"/>
  <c r="H12" i="2"/>
  <c r="H6" i="2"/>
  <c r="H5" i="2"/>
  <c r="H20" i="3"/>
  <c r="I20" i="3" s="1"/>
  <c r="G20" i="3"/>
  <c r="H4" i="2"/>
  <c r="G21" i="3"/>
  <c r="A42" i="2"/>
  <c r="F29" i="2"/>
  <c r="G4" i="2"/>
  <c r="G33" i="2"/>
  <c r="A43" i="2" s="1"/>
  <c r="D26" i="2"/>
  <c r="G25" i="2"/>
  <c r="D25" i="2"/>
  <c r="D24" i="2"/>
  <c r="D19" i="2"/>
  <c r="F53" i="7" l="1"/>
  <c r="A61" i="2"/>
  <c r="A33" i="2"/>
  <c r="A10" i="2"/>
  <c r="A8" i="2"/>
  <c r="A7" i="2"/>
  <c r="A30" i="2"/>
  <c r="A14" i="2"/>
  <c r="A9" i="2"/>
  <c r="A6" i="2"/>
  <c r="A34" i="2"/>
  <c r="A13" i="2"/>
  <c r="A28" i="2"/>
  <c r="A31" i="2"/>
  <c r="A32" i="2"/>
  <c r="A35" i="2"/>
  <c r="A26" i="2"/>
  <c r="A5" i="2"/>
  <c r="A47" i="2"/>
  <c r="A48" i="2"/>
  <c r="A23" i="2"/>
  <c r="A22" i="2"/>
  <c r="A21" i="2"/>
  <c r="A51" i="2"/>
  <c r="A18" i="2"/>
  <c r="A60" i="2"/>
  <c r="A27" i="2"/>
  <c r="A44" i="2"/>
  <c r="A46" i="2"/>
  <c r="A25" i="2"/>
  <c r="A16" i="2"/>
  <c r="A24" i="2"/>
  <c r="A15" i="2"/>
  <c r="A49" i="2"/>
  <c r="A50" i="2"/>
  <c r="A12" i="2"/>
  <c r="A20" i="2"/>
  <c r="A53" i="2"/>
  <c r="A11" i="2"/>
  <c r="A19" i="2"/>
  <c r="A54" i="2"/>
  <c r="A52" i="2"/>
  <c r="A58" i="2"/>
  <c r="A37" i="2"/>
  <c r="A55" i="2"/>
  <c r="A38" i="2"/>
  <c r="A56" i="2"/>
  <c r="A39" i="2"/>
  <c r="A40" i="2"/>
  <c r="A59" i="2"/>
  <c r="A41" i="2"/>
  <c r="J53" i="7" l="1"/>
  <c r="K53" i="7"/>
  <c r="D16" i="2" l="1"/>
  <c r="D58" i="2"/>
  <c r="F57" i="2"/>
  <c r="F45" i="2"/>
  <c r="F36" i="2"/>
  <c r="F17" i="2"/>
  <c r="I62" i="2"/>
  <c r="I63" i="2" s="1"/>
  <c r="F3" i="2"/>
  <c r="H6" i="1"/>
  <c r="J57" i="2"/>
  <c r="J45" i="2"/>
  <c r="J36" i="2"/>
  <c r="J29" i="2"/>
  <c r="J17" i="2"/>
  <c r="L5" i="2"/>
  <c r="M5" i="2" s="1"/>
  <c r="L6" i="2"/>
  <c r="M6" i="2" s="1"/>
  <c r="L7" i="2"/>
  <c r="L8" i="2"/>
  <c r="L9" i="2"/>
  <c r="L10" i="2"/>
  <c r="L11" i="2"/>
  <c r="L12" i="2"/>
  <c r="M12" i="2" s="1"/>
  <c r="L13" i="2"/>
  <c r="M13" i="2" s="1"/>
  <c r="L14" i="2"/>
  <c r="M14" i="2" s="1"/>
  <c r="L15" i="2"/>
  <c r="L16" i="2"/>
  <c r="M16" i="2" s="1"/>
  <c r="L18" i="2"/>
  <c r="M18" i="2" s="1"/>
  <c r="L19" i="2"/>
  <c r="M19" i="2" s="1"/>
  <c r="L20" i="2"/>
  <c r="M20" i="2" s="1"/>
  <c r="L21" i="2"/>
  <c r="M21" i="2" s="1"/>
  <c r="L22" i="2"/>
  <c r="L23" i="2"/>
  <c r="M23" i="2" s="1"/>
  <c r="L24" i="2"/>
  <c r="M24" i="2" s="1"/>
  <c r="L27" i="2"/>
  <c r="L28" i="2"/>
  <c r="M28" i="2" s="1"/>
  <c r="L30" i="2"/>
  <c r="M30" i="2" s="1"/>
  <c r="L31" i="2"/>
  <c r="M31" i="2" s="1"/>
  <c r="L32" i="2"/>
  <c r="L33" i="2"/>
  <c r="M33" i="2" s="1"/>
  <c r="L34" i="2"/>
  <c r="L37" i="2"/>
  <c r="M37" i="2" s="1"/>
  <c r="L38" i="2"/>
  <c r="M38" i="2" s="1"/>
  <c r="L39" i="2"/>
  <c r="M39" i="2" s="1"/>
  <c r="L40" i="2"/>
  <c r="M40" i="2" s="1"/>
  <c r="L43" i="2"/>
  <c r="M43" i="2" s="1"/>
  <c r="L44" i="2"/>
  <c r="M44" i="2" s="1"/>
  <c r="L46" i="2"/>
  <c r="M46" i="2" s="1"/>
  <c r="L47" i="2"/>
  <c r="M47" i="2" s="1"/>
  <c r="L48" i="2"/>
  <c r="M48" i="2" s="1"/>
  <c r="L49" i="2"/>
  <c r="M49" i="2" s="1"/>
  <c r="L50" i="2"/>
  <c r="M50" i="2" s="1"/>
  <c r="L51" i="2"/>
  <c r="L52" i="2"/>
  <c r="M52" i="2" s="1"/>
  <c r="L53" i="2"/>
  <c r="M53" i="2" s="1"/>
  <c r="L54" i="2"/>
  <c r="M54" i="2" s="1"/>
  <c r="L55" i="2"/>
  <c r="L56" i="2"/>
  <c r="M56" i="2" s="1"/>
  <c r="L58" i="2"/>
  <c r="M58" i="2" s="1"/>
  <c r="L59" i="2"/>
  <c r="M59" i="2" s="1"/>
  <c r="L60" i="2"/>
  <c r="M60" i="2" s="1"/>
  <c r="L61" i="2"/>
  <c r="M61" i="2" s="1"/>
  <c r="L4" i="2"/>
  <c r="M4" i="2" s="1"/>
  <c r="J3" i="2"/>
  <c r="F62" i="2" l="1"/>
  <c r="J62" i="2"/>
  <c r="L62" i="2"/>
  <c r="L63" i="2" s="1"/>
  <c r="S5" i="2"/>
  <c r="P5" i="2"/>
  <c r="Q5" i="2" s="1"/>
  <c r="P6" i="2"/>
  <c r="Q6" i="2" s="1"/>
  <c r="P7" i="2"/>
  <c r="P8" i="2"/>
  <c r="P9" i="2"/>
  <c r="P10" i="2"/>
  <c r="P11" i="2"/>
  <c r="P12" i="2"/>
  <c r="Q12" i="2" s="1"/>
  <c r="P13" i="2"/>
  <c r="Q13" i="2" s="1"/>
  <c r="P14" i="2"/>
  <c r="Q14" i="2" s="1"/>
  <c r="P15" i="2"/>
  <c r="P16" i="2"/>
  <c r="Q16" i="2" s="1"/>
  <c r="P18" i="2"/>
  <c r="Q18" i="2" s="1"/>
  <c r="P19" i="2"/>
  <c r="P20" i="2"/>
  <c r="Q20" i="2" s="1"/>
  <c r="P21" i="2"/>
  <c r="Q21" i="2" s="1"/>
  <c r="P22" i="2"/>
  <c r="P23" i="2"/>
  <c r="Q23" i="2" s="1"/>
  <c r="P24" i="2"/>
  <c r="Q24" i="2" s="1"/>
  <c r="P27" i="2"/>
  <c r="P28" i="2"/>
  <c r="Q28" i="2" s="1"/>
  <c r="P30" i="2"/>
  <c r="Q30" i="2" s="1"/>
  <c r="P31" i="2"/>
  <c r="Q31" i="2" s="1"/>
  <c r="P32" i="2"/>
  <c r="P33" i="2"/>
  <c r="Q33" i="2" s="1"/>
  <c r="P34" i="2"/>
  <c r="P37" i="2"/>
  <c r="Q37" i="2" s="1"/>
  <c r="P38" i="2"/>
  <c r="Q38" i="2" s="1"/>
  <c r="P39" i="2"/>
  <c r="Q39" i="2" s="1"/>
  <c r="P40" i="2"/>
  <c r="Q40" i="2" s="1"/>
  <c r="P43" i="2"/>
  <c r="Q43" i="2" s="1"/>
  <c r="P44" i="2"/>
  <c r="Q44" i="2" s="1"/>
  <c r="P46" i="2"/>
  <c r="Q46" i="2" s="1"/>
  <c r="P47" i="2"/>
  <c r="Q47" i="2" s="1"/>
  <c r="P48" i="2"/>
  <c r="Q48" i="2" s="1"/>
  <c r="P49" i="2"/>
  <c r="Q49" i="2" s="1"/>
  <c r="P50" i="2"/>
  <c r="Q50" i="2" s="1"/>
  <c r="P51" i="2"/>
  <c r="P52" i="2"/>
  <c r="Q52" i="2" s="1"/>
  <c r="P53" i="2"/>
  <c r="Q53" i="2" s="1"/>
  <c r="P54" i="2"/>
  <c r="Q54" i="2" s="1"/>
  <c r="P55" i="2"/>
  <c r="P56" i="2"/>
  <c r="Q56" i="2" s="1"/>
  <c r="P58" i="2"/>
  <c r="Q58" i="2" s="1"/>
  <c r="P59" i="2"/>
  <c r="Q59" i="2" s="1"/>
  <c r="P60" i="2"/>
  <c r="Q60" i="2" s="1"/>
  <c r="P61" i="2"/>
  <c r="Q61" i="2" s="1"/>
  <c r="P4" i="2"/>
  <c r="Q4" i="2" s="1"/>
  <c r="N57" i="2"/>
  <c r="N45" i="2"/>
  <c r="N36" i="2"/>
  <c r="N29" i="2"/>
  <c r="N17" i="2"/>
  <c r="N3" i="2"/>
  <c r="N62" i="2" l="1"/>
  <c r="Q19" i="2"/>
  <c r="P62" i="2"/>
  <c r="P63" i="2" l="1"/>
</calcChain>
</file>

<file path=xl/sharedStrings.xml><?xml version="1.0" encoding="utf-8"?>
<sst xmlns="http://schemas.openxmlformats.org/spreadsheetml/2006/main" count="905" uniqueCount="364">
  <si>
    <t>S.no</t>
  </si>
  <si>
    <t>Chainage</t>
  </si>
  <si>
    <t>Total Length</t>
  </si>
  <si>
    <t xml:space="preserve">     </t>
  </si>
  <si>
    <t xml:space="preserve">       Toll Plaza</t>
  </si>
  <si>
    <t>Fees to be charged on Monthly basis / KM Basis</t>
  </si>
  <si>
    <t>(In Rupees)</t>
  </si>
  <si>
    <t xml:space="preserve">        From</t>
  </si>
  <si>
    <t xml:space="preserve">          To</t>
  </si>
  <si>
    <t xml:space="preserve">      Km.</t>
  </si>
  <si>
    <t>Routine Maintenance</t>
  </si>
  <si>
    <t>Total</t>
  </si>
  <si>
    <t>Annexure A1</t>
  </si>
  <si>
    <t>Particulars</t>
  </si>
  <si>
    <t>Unique Frequency</t>
  </si>
  <si>
    <t xml:space="preserve">Base Unit of Measurement </t>
  </si>
  <si>
    <t>% Allocation</t>
  </si>
  <si>
    <t xml:space="preserve"> Asset Scope of Project </t>
  </si>
  <si>
    <t>Remarks</t>
  </si>
  <si>
    <t>A</t>
  </si>
  <si>
    <t>Pavement</t>
  </si>
  <si>
    <t>Monthly</t>
  </si>
  <si>
    <t>Rmtr.</t>
  </si>
  <si>
    <r>
      <t xml:space="preserve">MCW- Flexible/Rigid pavement - Cleaning &amp; Sweeping Median Opening- </t>
    </r>
    <r>
      <rPr>
        <b/>
        <u/>
        <sz val="9"/>
        <color rgb="FF000000"/>
        <rFont val="Poppins"/>
      </rPr>
      <t>Rural area</t>
    </r>
  </si>
  <si>
    <t>Nos.</t>
  </si>
  <si>
    <r>
      <t xml:space="preserve">Cleaning &amp; Sweeping of Minor Junction/Intersection on Flexible/Rigid Pavement- </t>
    </r>
    <r>
      <rPr>
        <b/>
        <u/>
        <sz val="9"/>
        <color rgb="FF000000"/>
        <rFont val="Poppins"/>
      </rPr>
      <t>Rural Area</t>
    </r>
  </si>
  <si>
    <r>
      <t xml:space="preserve">Cleaning &amp; Sweeping of Bus Bay &amp; Bus Shelter on Flexible &amp; Rigid Pavement- </t>
    </r>
    <r>
      <rPr>
        <b/>
        <u/>
        <sz val="9"/>
        <color rgb="FF000000"/>
        <rFont val="Poppins"/>
      </rPr>
      <t>Rural Area</t>
    </r>
  </si>
  <si>
    <r>
      <t xml:space="preserve">MCW- Flexible/Rigid pavement - Cleaning &amp; Sweeping in </t>
    </r>
    <r>
      <rPr>
        <b/>
        <u/>
        <sz val="9"/>
        <color rgb="FF000000"/>
        <rFont val="Poppins"/>
      </rPr>
      <t>Urban area</t>
    </r>
    <r>
      <rPr>
        <sz val="9"/>
        <color rgb="FF000000"/>
        <rFont val="Poppins"/>
      </rPr>
      <t xml:space="preserve"> including Foot path of structures &amp; drainage spouts of structures; truck lay byes; etc</t>
    </r>
  </si>
  <si>
    <t>Fortnight</t>
  </si>
  <si>
    <r>
      <t xml:space="preserve">MCW- Flexible/Rigid pavement - Cleaning &amp; Sweeping - Median Opening- </t>
    </r>
    <r>
      <rPr>
        <b/>
        <u/>
        <sz val="9"/>
        <color rgb="FF000000"/>
        <rFont val="Poppins"/>
      </rPr>
      <t>Urban Area</t>
    </r>
  </si>
  <si>
    <r>
      <t xml:space="preserve">Cleaning &amp; Sweeping of Minor Junction/Intersection on Flexible/Rigid Pavement- </t>
    </r>
    <r>
      <rPr>
        <b/>
        <u/>
        <sz val="9"/>
        <color rgb="FF000000"/>
        <rFont val="Poppins"/>
      </rPr>
      <t>Urban Area</t>
    </r>
  </si>
  <si>
    <r>
      <t xml:space="preserve">Cleaning &amp; Sweeping of Bus Bay &amp; Bus Shelter on Flexible &amp; Rigid Pavement- </t>
    </r>
    <r>
      <rPr>
        <b/>
        <u/>
        <sz val="9"/>
        <color rgb="FF000000"/>
        <rFont val="Poppins"/>
      </rPr>
      <t>Urban Area</t>
    </r>
  </si>
  <si>
    <r>
      <t xml:space="preserve">Clean, Sweep of Major Junction/Intersection - </t>
    </r>
    <r>
      <rPr>
        <b/>
        <u/>
        <sz val="9"/>
        <color rgb="FF000000"/>
        <rFont val="Poppins"/>
      </rPr>
      <t>Rural Area &amp; Urban Area</t>
    </r>
  </si>
  <si>
    <t>Quarterly</t>
  </si>
  <si>
    <t xml:space="preserve">Earthen shoulder levelling excluding soil </t>
  </si>
  <si>
    <t>Once in 2 Months</t>
  </si>
  <si>
    <t>Bi-Annually</t>
  </si>
  <si>
    <t>LS</t>
  </si>
  <si>
    <t>Toll Plaza PQC - (LHS &amp; RHS)</t>
  </si>
  <si>
    <t>Weekly</t>
  </si>
  <si>
    <t>Nos</t>
  </si>
  <si>
    <t>B</t>
  </si>
  <si>
    <t>Horticulture</t>
  </si>
  <si>
    <t>Weeds/Unwanted Vegetation removal in the median including median chutes</t>
  </si>
  <si>
    <t>Trimming, Pruning of Median plants</t>
  </si>
  <si>
    <t>Basin making for Median plants</t>
  </si>
  <si>
    <t>Replacement of causality -Median plants</t>
  </si>
  <si>
    <t>Apply-Pesticide &amp; Manure-Median Plants</t>
  </si>
  <si>
    <t>Replacement of causality -Avenue plants</t>
  </si>
  <si>
    <t>Apply-Pesticide &amp; Manure-Avenue Plants</t>
  </si>
  <si>
    <t>C</t>
  </si>
  <si>
    <t>Drainage</t>
  </si>
  <si>
    <t>Cleaning &amp; vegetation removal - Lined Drain</t>
  </si>
  <si>
    <t>Cleaning &amp; vegetation removal - Median chute drain</t>
  </si>
  <si>
    <t>Cleaning &amp; vegetation removal - Median Longitudinal drain</t>
  </si>
  <si>
    <t>Cleaning &amp; vegetation removal - Side slope/chute drain</t>
  </si>
  <si>
    <t>Re-shaping of Earthen drain</t>
  </si>
  <si>
    <t>D</t>
  </si>
  <si>
    <t>Structures</t>
  </si>
  <si>
    <t>Box/Slab culvert-Vent Cleaning including silt removal</t>
  </si>
  <si>
    <t>Pre &amp; Post Monsoon</t>
  </si>
  <si>
    <t>Pipe culvert-Vent Cleaning including silt removal</t>
  </si>
  <si>
    <t>Minor Bridge -Vent Cleaning including silt removal</t>
  </si>
  <si>
    <t>Expansion Joint cleaning of Structure (Major Bridge, Minor Bridge, Flyovers, ROB/RUB Etc,)</t>
  </si>
  <si>
    <t>Cleaning/Washing of Parapet wall , Crash barrier &amp; Handrails (Culverts, Major Bridge, Minor Bridge, Flyovers, Underpasses, ROB/RUB Etc,)</t>
  </si>
  <si>
    <t>Vegetation removal from RE Wall  (As and when Required)</t>
  </si>
  <si>
    <t>E</t>
  </si>
  <si>
    <t>Road Furniture</t>
  </si>
  <si>
    <t>Cleaning(Washing) of Toll Plaza Sign boards</t>
  </si>
  <si>
    <t>Cleaning - sign Board- single post</t>
  </si>
  <si>
    <t>Cleaning - sign Board- Double post</t>
  </si>
  <si>
    <t xml:space="preserve">Cleaning of Delineators </t>
  </si>
  <si>
    <t>Cleaning of Solar Blinkers</t>
  </si>
  <si>
    <t>Cleaning/ Weed Removal below PGRs</t>
  </si>
  <si>
    <t xml:space="preserve">                  -   </t>
  </si>
  <si>
    <t>Cleaning Distance Marking stone- Km stone/Hectometre stone.</t>
  </si>
  <si>
    <t>Cleaning of ROW Pillar/Guard Post Etc,.</t>
  </si>
  <si>
    <t>Cleaning (Washing) of MBCB in Rural/Urban areas including Reflective stickers</t>
  </si>
  <si>
    <t>Cleaning(Washing) of PGR</t>
  </si>
  <si>
    <t xml:space="preserve">    -   </t>
  </si>
  <si>
    <t>Cleaning(Washing) of Kerb</t>
  </si>
  <si>
    <t>F</t>
  </si>
  <si>
    <t>Toll Plaza/Buildings</t>
  </si>
  <si>
    <t>Cleaning of External Paved Developed Areas (Toll Plaza Premises, Highway Nest, Medical aid post, Plaza building, Maintenance yards, SWBs; etc)</t>
  </si>
  <si>
    <t>Daily</t>
  </si>
  <si>
    <t>Cleaning &amp; Washing of Booths &amp; Lanes</t>
  </si>
  <si>
    <t>Cleaning &amp; Washing of Toll Plaza Canopies</t>
  </si>
  <si>
    <t>Yearly</t>
  </si>
  <si>
    <t xml:space="preserve">Cleaning and Maintenance of Toll plaza external landscape area </t>
  </si>
  <si>
    <t>ANNEXURE A2 Part - A (LIST OF RESOURCES FOR ROUTINE MAINTENANCE)</t>
  </si>
  <si>
    <t>Agra Bypass Section (KM 0+000 to KM 32+800)</t>
  </si>
  <si>
    <t>Sr. No.</t>
  </si>
  <si>
    <t>Description</t>
  </si>
  <si>
    <t>Minimum</t>
  </si>
  <si>
    <t>Resources</t>
  </si>
  <si>
    <t>Maintenance Engineer (With Min 3 Years Experience in Highway)</t>
  </si>
  <si>
    <t>Civil Supervisor</t>
  </si>
  <si>
    <t>Name of the Equipment</t>
  </si>
  <si>
    <t>Unit</t>
  </si>
  <si>
    <t>Qty</t>
  </si>
  <si>
    <t>Front/Rear end loader Mounted Tractor Broomer with Side Brush along with GPS Tracker.</t>
  </si>
  <si>
    <t>No</t>
  </si>
  <si>
    <t>Safety Arrangements:  Blinker, safety boards, water barrier , LED Arrow provision to be done.</t>
  </si>
  <si>
    <t>Water Tanker with Driver 16 KL along with GPS Tracker:</t>
  </si>
  <si>
    <t>Tractor Trolley along with GPS Tracker</t>
  </si>
  <si>
    <t>Grass / Bush Cutting Machine</t>
  </si>
  <si>
    <t xml:space="preserve">1 Nos Per 5KM </t>
  </si>
  <si>
    <t>Bikes for Maintenance Supervisor</t>
  </si>
  <si>
    <t>JCB – Per Month</t>
  </si>
  <si>
    <t>Hrs</t>
  </si>
  <si>
    <t>Pesticide/Weedicide Sprayer</t>
  </si>
  <si>
    <t>Closed Vehicle for shifting of labour along with GPS Tracker:</t>
  </si>
  <si>
    <t>Plate Compactor</t>
  </si>
  <si>
    <t xml:space="preserve">Labour </t>
  </si>
  <si>
    <t>a</t>
  </si>
  <si>
    <t>Male - 65%-70% ; Female 30%-35%</t>
  </si>
  <si>
    <t>b</t>
  </si>
  <si>
    <t>Toll plaza Area</t>
  </si>
  <si>
    <t>Male - 100%</t>
  </si>
  <si>
    <t>Along with the Gardner for maintenance of landscape at toll plaza</t>
  </si>
  <si>
    <t>c</t>
  </si>
  <si>
    <t>Note:- Above Mentioned quantities are bare minimum required at site and at any scenario the resources mentioned above should not be demobilized. And also, additional resources required at site as per site prevailing condition and requirements, Also, for Executing Annexure-A3 works, Separate team has to be provided and it is strictly not allowed to utilize Routine Maintenance Labours.</t>
  </si>
  <si>
    <t>ANNEXURE A2 Part - B (LIST OF RESOURCES FOR SAFETY REQUIREMENTS)</t>
  </si>
  <si>
    <t>Safety Engineer/Supervisor</t>
  </si>
  <si>
    <t>UoM</t>
  </si>
  <si>
    <t>Safety cones along with nylon rope</t>
  </si>
  <si>
    <t>If Contractor requires safety cones beyond 750 nos then employer shall provide safety cones on need basis. These cones are expected to be returned in good condition after the Agreement Period, with allowances made for general wear and tear. Incase of any damage/breakage etc. of the safety cones, same shall be reconciled on monthly basis, and such amount of loss shall be deducted from the Monthly RA Bills.</t>
  </si>
  <si>
    <t>TATA 407 Vehicle along with GPS Tracker (shadow vehicle)</t>
  </si>
  <si>
    <t>Newly painted for safety cones / materials shifting along with LED, Blinkers portable provision incl. safety signboards norms.</t>
  </si>
  <si>
    <t>Traffic Management as per Guidelines Provided under IRC SP 55 2014 &amp; EHS Policy.</t>
  </si>
  <si>
    <t>Each set shall be Consist of Following Items</t>
  </si>
  <si>
    <t>Set</t>
  </si>
  <si>
    <t>Men at work : 1no.</t>
  </si>
  <si>
    <t>No overtaking : 1no.</t>
  </si>
  <si>
    <t>Speed Limit Board : 1no.</t>
  </si>
  <si>
    <t>d</t>
  </si>
  <si>
    <t>Lane Closure Board : 1no.</t>
  </si>
  <si>
    <t>e</t>
  </si>
  <si>
    <t>Keep Left/Right : 1no.</t>
  </si>
  <si>
    <t>f</t>
  </si>
  <si>
    <t>Water Barrier (5nos at start)</t>
  </si>
  <si>
    <t>g</t>
  </si>
  <si>
    <t>Flagman/Robot/Mannequin : 1no.</t>
  </si>
  <si>
    <t>PPEs - For each labours</t>
  </si>
  <si>
    <t>Helmets</t>
  </si>
  <si>
    <t>Safety Jackets</t>
  </si>
  <si>
    <t>Safety Shoes</t>
  </si>
  <si>
    <t>Face shield/Goggles as required</t>
  </si>
  <si>
    <t>Hand Gloves as required</t>
  </si>
  <si>
    <t>Safety Belt &amp; Harness as required</t>
  </si>
  <si>
    <t>Note:- Above Mentioned Quantities are bare minimum required at site and at any scenario the resources mentioned above should not be demobilized. And also additional resources required at site as per site prevailing condition and requirements Also, for Executing Annexure-A3 works, Separate team has to be provided and it is strictly not allowed to utilize Routine Maintenance Labours</t>
  </si>
  <si>
    <t>Annexure-A3 (Special Works)</t>
  </si>
  <si>
    <t>S.No</t>
  </si>
  <si>
    <t xml:space="preserve"> Description of Works</t>
  </si>
  <si>
    <t>UOM</t>
  </si>
  <si>
    <t>Rate</t>
  </si>
  <si>
    <t xml:space="preserve">All charges for construction of speed breakers - Safety Enhancement works of Service Roads, Approach Roads, Toll Plazas, Intersections, etc to project highway - </t>
  </si>
  <si>
    <t>With Bituminous Material</t>
  </si>
  <si>
    <t>MT</t>
  </si>
  <si>
    <t>With Concrete- M30  (assuming .271cum/m)</t>
  </si>
  <si>
    <t>R.Mtr</t>
  </si>
  <si>
    <t>All charges for reconstruction of damaged kerb M20 grade including material, transportation, labours, plants &amp; machineries, shuttering, painting (1 coat primer + 2 coat Approved brand colour) etc.</t>
  </si>
  <si>
    <t>All charges for providing barbed wire fencing as per approved drawing &amp; as directed by Engineer-In-Charge. The rates are inclusive of excavation of pits, supply of poles, barbed wire &amp; requisite stressing, quarter pins; etc</t>
  </si>
  <si>
    <t>With material</t>
  </si>
  <si>
    <t>Without material</t>
  </si>
  <si>
    <t>SHOULDER : Restoration of Rain Cuts</t>
  </si>
  <si>
    <t>Restoration of rain cuts (including all material and machineries)with soil, moorum, gravel or a mixture of these, clearing the loose soil, benching for 300 mm width, laying fresh material in layers not exceeding 250 mm and compacting with plate compactor or power rammers to restore the original alignment, levels and slopes</t>
  </si>
  <si>
    <t>(Soil from borrow area shall be arranged by Vendor)</t>
  </si>
  <si>
    <t>Cu.M</t>
  </si>
  <si>
    <t>Crack Filling - Alligator Cracks</t>
  </si>
  <si>
    <t>Filling of crack using slow - curing bitumen emulsion and applying River bed/crusher sand in case crack are wider than 3mm. - Boq rates are included machinery and manpower. Required material of emulsion and river bed/Crusher sand only shall be provided @ SPV stores at free of cost.</t>
  </si>
  <si>
    <t>Sq.Mtr</t>
  </si>
  <si>
    <t>Crack Filling - Longitudinal</t>
  </si>
  <si>
    <r>
      <t>Filling Pot-holes and Patch Repairs with</t>
    </r>
    <r>
      <rPr>
        <b/>
        <sz val="9"/>
        <color theme="1"/>
        <rFont val="Poppins"/>
      </rPr>
      <t xml:space="preserve"> Cold ready mix </t>
    </r>
    <r>
      <rPr>
        <sz val="9"/>
        <color theme="1"/>
        <rFont val="Poppins"/>
      </rPr>
      <t>- Boq rates are included machinery and manpower. Required material of cold ready mix shall be provided @ SPV stores at free of cost.</t>
    </r>
  </si>
  <si>
    <r>
      <t xml:space="preserve">Filling Pot-holes and Patch Repairs with </t>
    </r>
    <r>
      <rPr>
        <b/>
        <sz val="9"/>
        <color theme="1"/>
        <rFont val="Poppins"/>
      </rPr>
      <t>Paver block (50mm to 75mm)</t>
    </r>
    <r>
      <rPr>
        <sz val="9"/>
        <color theme="1"/>
        <rFont val="Poppins"/>
      </rPr>
      <t xml:space="preserve"> - Boq rates are included supply of paver block, machinery and manpower.</t>
    </r>
  </si>
  <si>
    <t>Filling Pot-holes and Patch Repairs with Bituminous concrete, 40 to 50 mm.</t>
  </si>
  <si>
    <t>Removal of all failed material, trimming of completed excavation to provide firm vertical faces, cleaning of surface, painting of tack coat on the sides and base of excavation as per clause 503, back filling the pot holes with hot bituminous material as per clause 504, compacting with Plate Compactor and finishing the surface to form a smooth continuous surface, all as per clause 3004.2</t>
  </si>
  <si>
    <t>Cum</t>
  </si>
  <si>
    <t>Filling Pot-holes and Patch Repairs with Dense Graded Bituminous Macadam (DBM) up to 100 mm.</t>
  </si>
  <si>
    <t>Removal of all failed material, trimming of completed excavation to provide firm vertical faces, cleaning of surface, painting of tack coat on the sides and base of excavation as per clause 503, back filling the pot holes with hot DBM material as per clause 504, compacting with Plate Compactor and finishing the surface to form a smooth continuous surface, all as per clause 3004</t>
  </si>
  <si>
    <t>Providing Pneumatic jack hammer along with tractor and operator</t>
  </si>
  <si>
    <t>Hrs.</t>
  </si>
  <si>
    <r>
      <t>Repair of old Joints Sealant</t>
    </r>
    <r>
      <rPr>
        <sz val="9"/>
        <color theme="1"/>
        <rFont val="Poppins"/>
      </rPr>
      <t xml:space="preserve"> (Removal of existing sealant and re sealing of contraction,  longitudinal or expansion joints in concrete pavement with fresh sealant material)</t>
    </r>
  </si>
  <si>
    <r>
      <t>Crack Sealing</t>
    </r>
    <r>
      <rPr>
        <sz val="9"/>
        <color theme="1"/>
        <rFont val="Poppins"/>
      </rPr>
      <t>: Providing and laying low viscosity, abrasion resistant, insitu UV resistant sealer FOSROC EP75 / equivalent into all type of concrete pavement cracks wherever required in culverts, bridges and pavements as per manufacturer’s specifications and guidelines etc. complete including chipping the surface and making groove into cracks 5mm x 10mm and cleaning the surface and pouring the material into cracks etc. complete.</t>
    </r>
  </si>
  <si>
    <r>
      <t xml:space="preserve">Repair   of   Cracked   Rigid   Pavement   (PQC Panels) using Cross bar stitching. </t>
    </r>
    <r>
      <rPr>
        <sz val="9"/>
        <color theme="1"/>
        <rFont val="Poppins"/>
      </rPr>
      <t>Crack   stitching   with   inclined   tie   bar   (cross Stitching)  used  for  cracks  in  reasonably  good condition in order to arrest movement of slab and  slabs  pieces  by  making  primer  verticals holes,,  alternative  inclined  hole,  cleaning  the hole  through  oil  free  compressor  and  filled with  epoxy  resin  in  enough  quality  that  will coat  HYSD  bar  confirming  IS  1786  of  12  mm dia  in  every  hole  also  groone  shall  be  made along   with   line   cracks   display   spalling   and filled  with  a  low  viscosity  resin  or  fire  epoxy mortar following the method specified IRC SP 83:2008.</t>
    </r>
  </si>
  <si>
    <r>
      <t xml:space="preserve">Repair   of   Cracked   Rigid   Pavement   (PQC Panels) using Stapling </t>
    </r>
    <r>
      <rPr>
        <sz val="9"/>
        <color theme="1"/>
        <rFont val="Poppins"/>
      </rPr>
      <t>Crack  stitching  with  V-bars  (Stapling)  to  be used  for  cracks  in  reasonably  good  condition in order to arrest movement of slabs and slab pieces by making the position of vertical holes of  dia  30  mm  at  a  distance  of  228  mm  form the  crack  at  spacing  of  600  mm  centre  to centre,   drilling   holes,   Slit   removing,   Debris cleaning from the  holes, roughen  the  sites  of hole  and  slit  by  sand  blasting,  sand  paper. Insert the steel bar (FE 500), fill the holes and silt with epoxy mortar (1:3 epoxy: sand) up to 10mm  above  the  top  surface  of  steel  bar. Filling   with   non-shrinkable  concrete  or  any other  equivalent  material may  be filled up  to the  top  level  of  PQ2  and  fill  the  sides  of  the groove with low viscosity epoxy following the IRC SP 83:2008.</t>
    </r>
  </si>
  <si>
    <t>Providing and applying  micro concrete (like shrink comp or equivalent) having compressive strength as 400 Kilogram/sq.cm. including finishing the surface and curing for 07 days. Etc complete. The usage of this non shrink concrete with zero slump is to allow to occupy every free space leaving no voids, thereby producing dense concrete with proper bonding with concrete (The quoted rates to be  inclusive of all materials, labours, tools &amp; tackles, transportation, taxes etc complete) to be applied on Rigid Pavement with Nito bon Bond &amp; 6mm Wire mesh.</t>
  </si>
  <si>
    <t>With Material</t>
  </si>
  <si>
    <t xml:space="preserve">Only Labour </t>
  </si>
  <si>
    <t>All Charges for Minor Rectification of Rigid Pavement</t>
  </si>
  <si>
    <t xml:space="preserve">Dismantling of cement concrete pavement of any grade by mechanical means using pneumatic tools, breaking to pieces not exceeding 0.02 cum in volume and stock piling at designated locations and disposal of dismantled materials up to a lead of 1000 meters, stacking serviceable and unserviceable materials separately as per MoRTH specification clause 202. </t>
  </si>
  <si>
    <t>Pavement Quality Concrete Construction  of  un-reinforced,  dowel  jointed, plain  cement  concrete pavement M-40  grade concrete   over   a   prepared   sub   base   with cement  , coarse     and     fine     aggregate conforming to IS 383, maximum size of coarse aggregate  not  exceeding  25  mm,  mixed  in  a batching  and  mixing  plant  as  per  approved mix  design,  transported  to  site,  laid  with  a fixed    form    or    slip    form    paver,    spread, compacted    and    finished    in    a   continuous operation  including  provision  of  contraction, expansion,     construction     and     longitudinal joints,    joint    filler,    separation    membrane, sealant primer, joint sealant, debonding strip, admixtures   as  approved,  curing   compound, finishing to lines and grades as per drawing as per IRC 15 2011 and as per relevant clauses of section   602   of   specifications   complete   but excluding  cost  of  steel  in  dowel  bar  and  tie rods etc.</t>
  </si>
  <si>
    <t>Mild   steel   (500   mm   Length,   300   mm Spacing, 36 mm dia)</t>
  </si>
  <si>
    <t>Tor steel (640 mm Length, 520 mm Spacing, 12 mm dia)</t>
  </si>
  <si>
    <t>All Charges for GP2 Concreting including material with Nito Bond, transportation, labours, plants &amp; machineries, shuttering etc</t>
  </si>
  <si>
    <t>Road Furniture’s</t>
  </si>
  <si>
    <t>All charges for casting &amp; fixing of road furniture items as per approved drawing and as directed by Engineer in Charge. The rates are inclusive of all materials, transportation, labours, plants &amp; machineries, shuttering; etc (including 1 coat primer , 2 coats of enamel paint)</t>
  </si>
  <si>
    <t>Hectometre Stone</t>
  </si>
  <si>
    <t>KM Stone</t>
  </si>
  <si>
    <t>5th KM Stone</t>
  </si>
  <si>
    <t>Boundary/ROW Stone</t>
  </si>
  <si>
    <t>Guard Stones:</t>
  </si>
  <si>
    <t>Size : 900mm Small Size</t>
  </si>
  <si>
    <t>Size : 1250mm Big Size</t>
  </si>
  <si>
    <t>All charges for painting &amp; lettering Distance marking stones, Guard posts, Boundary pillars etc.  as per approved drawing &amp; as directed by Engineer in Charge- incl material</t>
  </si>
  <si>
    <t>Structure Numbering</t>
  </si>
  <si>
    <t>Bridge Hand Rail Pipe painting including removing the rust and one coat oil primer and two coats of enamel paint.</t>
  </si>
  <si>
    <t>All charges for repairing of damaged MBCB as per approved drawing &amp; as directed by Engineer-In-Charge. The rates are inclusive of all materials, transportation, labours, plants &amp; machineries, shuttering, etc</t>
  </si>
  <si>
    <t>Removal by gas cutting</t>
  </si>
  <si>
    <t>Refixing of New MBCB (Excluding MBCB)</t>
  </si>
  <si>
    <t>"W" : Metal Beam Crash Barrier (Providing and erecting a "W" metal beam crash barrier comprising of 3 mm thick corrugated sheet metal beam rail, 70 cm above road/ground level, fixed on ISMC series channel vertical post, 150 x 75 x 5 mm spaced 2 m centre to centre, 1.8 m high, 1.1 m below ground/road level, all steel parts and fitments to be galvanised by hot dip process, all fittings to conform to IS:1367 and IS:1364, metal beam rail to be fixed on the vertical post with a spacer of channel section 150 x 75 x 5 mm, 330 mm long complete as per clause 811)</t>
  </si>
  <si>
    <t>All charges for painting of various road furniture items as per approved drawing &amp; as directed by Engineer in Charge- incl material - Two Coats of Paint</t>
  </si>
  <si>
    <t>Single Post Sign Boards</t>
  </si>
  <si>
    <t>Double Post Sign Boards</t>
  </si>
  <si>
    <t>Solar Blinkers</t>
  </si>
  <si>
    <t>Solar Low Masts</t>
  </si>
  <si>
    <t>Delineators</t>
  </si>
  <si>
    <t>Hazard Marker Sign board</t>
  </si>
  <si>
    <t>Bollards</t>
  </si>
  <si>
    <t xml:space="preserve">Cantilever Gantry </t>
  </si>
  <si>
    <t xml:space="preserve">Single pole gantry </t>
  </si>
  <si>
    <t xml:space="preserve">2 pole gantry </t>
  </si>
  <si>
    <t xml:space="preserve">Toll fee boards </t>
  </si>
  <si>
    <t>Providing and fixing of retro- reflectorised cautionary, mandatory and informatory sign as per IRC :67 made of TYPE 11  (Make : 3M Only) reflective sheeting vide clause 801.3 /IRC, fixed over aluminium sheeting, 1.5 mm thick supported on a mild steel angle iron post85 &amp; 100 x 6 mm firmly fixed to the ground by means of properly designed foundation with M20 grade cement concrete 45 cm x 45 cm x 60 cm, 60 cm below ground level as per approved drawing) Scope including 10 years of 3M Warranty certificate.</t>
  </si>
  <si>
    <t>Cautionary (Triangle) Size :900 MM</t>
  </si>
  <si>
    <t>Cautionary (Triangle)  Size :1200 MM</t>
  </si>
  <si>
    <t>Object Marker Size :300mm triangle</t>
  </si>
  <si>
    <t>Mandatory Signbaord : OCTAGONAL Size : 900 MM</t>
  </si>
  <si>
    <t>Mandatory Signboard : OCTAGONAL Size : 1200 MM</t>
  </si>
  <si>
    <t>Informatory Signboard : RECTANGULAR Size : 800 X 600 MM</t>
  </si>
  <si>
    <t>Informatory Signboard : RECTANGLE Size :  600 X 450 MM</t>
  </si>
  <si>
    <t>Mandatory Signboard: CIRCULAR - 900MM</t>
  </si>
  <si>
    <t>Informatory Signboard :  RECTANGLE- 600 X 450 MM</t>
  </si>
  <si>
    <t>Cautionary Signboard : HAZARD BOARD Size : 900MM x 300MM</t>
  </si>
  <si>
    <t>Cautionary Signboard : CHEVRON SIGN - RECTANGLE Size : 750 X 900 MM</t>
  </si>
  <si>
    <t>Cautionary Signboard CHEVRON SIGN  Size : 450 X 450 MM</t>
  </si>
  <si>
    <t>Cautionary Signboard CHEVRON SIGN Size: 450 X 600 MM</t>
  </si>
  <si>
    <t xml:space="preserve"> Mandatory Signboard : CIRCULAR Size : 600MM</t>
  </si>
  <si>
    <t>Informatory Signboard : ADVANCE SIGNBOARD/Reasurance signboard  : AREA MORE THAN 0.9 SQM</t>
  </si>
  <si>
    <t>Sqm</t>
  </si>
  <si>
    <t>Informatory Signboard : ADVANCE SIGNBOARD- AREA LESS THAN 0.9 SQM</t>
  </si>
  <si>
    <t xml:space="preserve">Informatory Signboard : Route Marker : Size </t>
  </si>
  <si>
    <t>Box type Delineators Size : …...........</t>
  </si>
  <si>
    <t>Round type Delineators Size : …..............</t>
  </si>
  <si>
    <t>Supply and fixing of Flexible Median Marker Make : 3m only with scope including materials , manpower , transportations etc.,</t>
  </si>
  <si>
    <r>
      <t>Supply and of fixing of ACP Sheet (Make : 3M Type 11)</t>
    </r>
    <r>
      <rPr>
        <sz val="9"/>
        <color theme="1"/>
        <rFont val="Poppins"/>
      </rPr>
      <t xml:space="preserve"> as per IRC 67 scope including removal of damaged / existing faded sheet and replacing the same with new materials it including all type of welding , transportations , machineries , tools , safety , crane etc., (along with 10 years warranty)</t>
    </r>
  </si>
  <si>
    <t>(i) Single pole (3MM Thickness)</t>
  </si>
  <si>
    <t>(ii) Double Pole (3MM Thickness)</t>
  </si>
  <si>
    <t>(iii) Cantilever gantry (4mm Thickness)</t>
  </si>
  <si>
    <t>(iv) 2 pole Gantry  (4mm Thickness)</t>
  </si>
  <si>
    <t>(v) 3 pole Gantry  (4mm Thickness)</t>
  </si>
  <si>
    <t>(vi) Toll fee boards  (4mm Thickness)</t>
  </si>
  <si>
    <t>All charges for Supply and fixing of NEW PGR Size : …......... (with primer &amp; 2 coat of enamel paint(Make : 1st Quality Asian , Berger only)With scope including materials , manpower , transportations etc.,</t>
  </si>
  <si>
    <t>Rm</t>
  </si>
  <si>
    <t>All charges for Supply and fixing of (Repairing) PGR Size : …......... (with primer &amp; 2 coat of enamel paint (Make : 1st Quality Asian , Berger only) With scope including materials , manpower , transportations etc.,</t>
  </si>
  <si>
    <r>
      <t xml:space="preserve">Road Stud (Double shank): Providing and fixing of road stud 100x 100 mm, die cast in aluminium, resistant to corrosive effect of salt and grit, fitted with lens reflectors, installed in concrete or asphaltic surface by drilling hole 30 mm up to a depth of 60 mm and bedded in a suitable bituminous grout or epoxy mortar, all as per BS 873 part 4:1973 / IRC </t>
    </r>
    <r>
      <rPr>
        <b/>
        <sz val="9"/>
        <color theme="1"/>
        <rFont val="Poppins"/>
      </rPr>
      <t xml:space="preserve">Make : 3M Only </t>
    </r>
  </si>
  <si>
    <r>
      <t>Providing and application of enamel based painting at Median /shoulder kerb , RCC Crash barrier at structures , shoulders  Brand : 1st Quality Asian , Berger</t>
    </r>
    <r>
      <rPr>
        <sz val="9"/>
        <color theme="1"/>
        <rFont val="Poppins"/>
      </rPr>
      <t xml:space="preserve"> with scope including cleaning of existing surface , safety , materials ,manpower , transportations etc.,</t>
    </r>
  </si>
  <si>
    <t>(i) 1 coat Painting (with primer)</t>
  </si>
  <si>
    <t>(ii) 2 coat painting (with primer)</t>
  </si>
  <si>
    <t>(iii) 1 coat painting (with out primer)</t>
  </si>
  <si>
    <t>(iv) 2 coat painting (with out primer)</t>
  </si>
  <si>
    <t>All charges of painting of  as per approved drawing and as directed by Engineer-In-Charge. The rates are inclusive of paint(Enamel/Water bound) labour, transportation, tools &amp; tackles etc.</t>
  </si>
  <si>
    <t xml:space="preserve">PGRs - Both side (1 coat primer + 2 coat Approved brand colour) </t>
  </si>
  <si>
    <t xml:space="preserve">Kerb / Crash barrier (1 coat primer + 2 coat Approved brand colour) </t>
  </si>
  <si>
    <r>
      <t>Fixing of</t>
    </r>
    <r>
      <rPr>
        <b/>
        <sz val="9"/>
        <color theme="1"/>
        <rFont val="Poppins"/>
      </rPr>
      <t xml:space="preserve"> Road Studs </t>
    </r>
    <r>
      <rPr>
        <sz val="9"/>
        <color theme="1"/>
        <rFont val="Poppins"/>
      </rPr>
      <t>(Material Shall be supplied by SPV)</t>
    </r>
  </si>
  <si>
    <t>All charges for Fixing of various road furniture items as per approved drawing &amp; as directed by Engineer in Charge (Excluding Sign boards, Solar Blinker &amp; Delineators)</t>
  </si>
  <si>
    <t>Advance Traffic diversion &amp; Reassurance sign board</t>
  </si>
  <si>
    <t>h</t>
  </si>
  <si>
    <t>Cluster Sign board</t>
  </si>
  <si>
    <t>i</t>
  </si>
  <si>
    <t>Bollard</t>
  </si>
  <si>
    <t>Structure</t>
  </si>
  <si>
    <t>All charges of different grades of concrete for fixing all types of road furniture items, repairing of various type of RCC component; etc. The rates are inclusive of all materials, transportation, labours, plant &amp; machineries, shuttering, etc</t>
  </si>
  <si>
    <t>M10 grade</t>
  </si>
  <si>
    <t>M15 grade</t>
  </si>
  <si>
    <t>M20 grade</t>
  </si>
  <si>
    <t>M25 grade</t>
  </si>
  <si>
    <t>M30 grade</t>
  </si>
  <si>
    <t>All charges for providing and fixing of Fe500 reinforcement steel for repairing of various components of RCC structures as per approved drawing and as directed by Engineer-In-Charge. The rates are inclusive of all materials, transportation, labours, etc</t>
  </si>
  <si>
    <t>kg</t>
  </si>
  <si>
    <t>All charges of repairing of dry rubble stone pitching at high embankment, quarter conning, etc as per approved drawing and as directed by Engineer-In-Charge. The rates are inclusive of all materials, transportation, labours, etc- (300 mm thick)</t>
  </si>
  <si>
    <t>with available stone at site</t>
  </si>
  <si>
    <t>Stone procured by vendor</t>
  </si>
  <si>
    <t xml:space="preserve">All charges for supply and  fixing of drainage spouts as per approved drawing and as directed by Engineer In Charge </t>
  </si>
  <si>
    <t>Providing and fixing of RCC cover slab for drain- M25 slab with scope including materials , manpower , transportations and minimum 7 days curing etc:</t>
  </si>
  <si>
    <t xml:space="preserve">(i) Size : 1.5 m x 1.15m x 0.1m </t>
  </si>
  <si>
    <t xml:space="preserve">(i) Size : 1.5 m x 1.15m x 0.150m </t>
  </si>
  <si>
    <t>Building/Structure</t>
  </si>
  <si>
    <t>All charges of masonry for repairing of different components of structures as per approved drawing and as directed by Engineer-In-Charge. The rates are inclusive of all materials, transportation, labours, plant &amp; machineries</t>
  </si>
  <si>
    <t xml:space="preserve">Brick Masonry </t>
  </si>
  <si>
    <t>Random Rubble Stone Masonry (with boulders)</t>
  </si>
  <si>
    <t>Random Rubble Stone Masonry (without boulders)</t>
  </si>
  <si>
    <t>All charges of plastering(1:3) for repairing various components of structures as per approved drawing and as directed by Engineer-In-Charge. The rates are inclusive of all materials, transportation, labours, plant &amp; machineries, scaffolding, etc</t>
  </si>
  <si>
    <t>All charges for providing and fixing of various thickness of paver blocks including 50mm sand bed as per approved drawing &amp; as directed by Engineer-In-Charge. (Excluding Potholes/patch)</t>
  </si>
  <si>
    <t>60mm thick &amp; M30 grade</t>
  </si>
  <si>
    <t>75mm thick &amp; M30 grade</t>
  </si>
  <si>
    <t>All charges for providing and fixing of checkered tiles including 50mm sand bed as per approved drawing &amp; as directed by Engineer-In-Charge</t>
  </si>
  <si>
    <t>Supply of Unskilled Labours for miscellaneous works as per the minimum wages</t>
  </si>
  <si>
    <t>Supply of Skilled Labours for miscellaneous works as per the minimum wages</t>
  </si>
  <si>
    <t>Application of Enamel paint with 2 coats at Toll plaza premises and other project asset as per direction of site In charge scope including materials, transportations ,safety , manpower etc., (Including Paint)</t>
  </si>
  <si>
    <t>Providing and application of Synthetic interior emulsion paint (scope including preparing of surface and putty)</t>
  </si>
  <si>
    <t>Providing and application of Exterior water base paint  (scope including preparing of surface)</t>
  </si>
  <si>
    <t>All charges for Supply and fixing of Toughness glass 5 to 8mm thickness on toll booths / buildings with scope including manpower , materials , tools and tackles etc.,</t>
  </si>
  <si>
    <t>All charges for repairing of aluminium windows at toll booths , buildings with scope including manpower , materials , tools and tackles etc.,</t>
  </si>
  <si>
    <t>All charges for fixing of New  aluminium windows at toll booths , buildings with scope including manpower , materials , tools and tackles etc., (Scope including removal of old window)</t>
  </si>
  <si>
    <t>All charges for fixing of Light pole hight upto 9 to 10 meters with scope including removal of damaged light pole with transportations , manpower , machineries , tools and equipment’s etc( Electric pole shall be supply by the SPV).,</t>
  </si>
  <si>
    <t>Annexure-A5 (Penalty on Non-Deployment of Routine Maintenance Resources)</t>
  </si>
  <si>
    <t xml:space="preserve">Penalty </t>
  </si>
  <si>
    <t>1. 2500/per day until mobilization of machineries</t>
  </si>
  <si>
    <t>2. 2000/per day for Break down until mobilization of machineries if exceeding more than 2 days.</t>
  </si>
  <si>
    <t xml:space="preserve">Water Tanker with Driver 16 KL along with GPS Tracker: </t>
  </si>
  <si>
    <t xml:space="preserve">1. 3000/per day until mobilization of machineries  </t>
  </si>
  <si>
    <t>2. 2500/per day for Break down until mobilization of machineries if exceeding more than 2 days.</t>
  </si>
  <si>
    <t>Tractor Trolley</t>
  </si>
  <si>
    <t>1. 2800/per day until mobilization of machineries</t>
  </si>
  <si>
    <t>2. 2300/per day for Break down until mobilization of machineries if exceeding more than 2 days.</t>
  </si>
  <si>
    <t xml:space="preserve">1. 800/per day until mobilization of machineries  </t>
  </si>
  <si>
    <t>2. 500/per day for Break down until mobilization of machineries if exceeding more than 2 days.</t>
  </si>
  <si>
    <t>If vendor failed to deploy the JCB further written instruction from SPV , penalty of 2000/per day will be recovered until mobilization and if SPV executed the same work with third party vendor due to non performance of vendor , the 3 times cost of actual expenses shall be recovery from monthly bill.</t>
  </si>
  <si>
    <t xml:space="preserve"> 500/per day until mobilization of machineries when demanded by the employer</t>
  </si>
  <si>
    <t>Closed Vehicle for shifting of labour</t>
  </si>
  <si>
    <t>more than 5 days absent contractor should deploy replacement, if fails 1500/days will be deducted until mobilization of staff and legal action / notice will be take place.</t>
  </si>
  <si>
    <t>Km</t>
  </si>
  <si>
    <t>Current ongoing work Oreder</t>
  </si>
  <si>
    <t>Monthly Amount</t>
  </si>
  <si>
    <t>For Revised work Oreder</t>
  </si>
  <si>
    <t>Chainage marking</t>
  </si>
  <si>
    <t>RM</t>
  </si>
  <si>
    <t>Providing and fixing of precast kerb M-20 Barrier type Kerb  (as per IRC 86 2018) embedded 125mm below ground level over M-10 PCC including the required excavation in any strata and removing the excavated stuff as specified and directed by Engineering In-charge. Along with work zone safety. (incl. Reinforcement)</t>
  </si>
  <si>
    <t>Road Marking on Bituminous Surface - Pavement Edge, Kerb Edge, Centre Line, Pedestrian Crossing, Transverse Marking etc.</t>
  </si>
  <si>
    <t>Supplying and providing Precast New Jersey type  Concrete  Crash  barrier  including  steel with   Grade   M35   (size   as   per   drawing) complete   with  painting   (black /white or Yellow/Black)  as  instructed  by  client  and IRC/ MORTH specifications.</t>
  </si>
  <si>
    <t>Day</t>
  </si>
  <si>
    <t>Hiring of Welder</t>
  </si>
  <si>
    <t>Per Day</t>
  </si>
  <si>
    <t>Hiring of Tractor trolly for emergency/additional work</t>
  </si>
  <si>
    <t>Hiring of Pickup/Camper for emergency/additional work</t>
  </si>
  <si>
    <t>Hiring of JCB for emergency/additional work</t>
  </si>
  <si>
    <t>Hiring of Hydra for emergency/additional work</t>
  </si>
  <si>
    <t>Hiring of 5KV Generator for special work</t>
  </si>
  <si>
    <t>Minimum Resources</t>
  </si>
  <si>
    <t>Frequency</t>
  </si>
  <si>
    <t>Cleaning of Rainwater Harvasting</t>
  </si>
  <si>
    <t>Filling of Drip Irrigation Water Tank &amp; Watering at Newly median plantation</t>
  </si>
  <si>
    <t>Weekly 2 Times</t>
  </si>
  <si>
    <t>Watering for Avenue plants (Considering 10 months for the year and 2 Months Monsoon)</t>
  </si>
  <si>
    <t>Basin making for Avenue plants (Considering 10 months for the year and 2 Months Monsoon)</t>
  </si>
  <si>
    <r>
      <t xml:space="preserve">MCW- Flexible/Rigid pavement - Cleaning &amp; Sweeping in </t>
    </r>
    <r>
      <rPr>
        <b/>
        <u/>
        <sz val="9"/>
        <color rgb="FF000000"/>
        <rFont val="Poppins"/>
      </rPr>
      <t>Rural area</t>
    </r>
    <r>
      <rPr>
        <sz val="9"/>
        <color rgb="FF000000"/>
        <rFont val="Poppins"/>
      </rPr>
      <t xml:space="preserve"> including Ramp, Foot path  of structures; truck lay byes; etc</t>
    </r>
  </si>
  <si>
    <t>Drainge sport cleaning of Structure (Major Bridge, Minor Bridge, Flyovers, ROB/RUB Etc,) (Qty in Structure)</t>
  </si>
  <si>
    <t>Weeds/Unwanted Vegetation -Cleaning from Earthen shoulder to ROW (Including Unlined Drain High Embankment, Stone Pitching, Quarter Coning in structures, MBCB weed removal, &amp; RE wall unpaved Separators)</t>
  </si>
  <si>
    <t>SR- Flexible pavement Cleaning &amp; Sweeping in Urban area including RE wall Paved Separators, Drain cum Foot path &amp; Including Entry &amp; Exit of service road</t>
  </si>
  <si>
    <t>Cleaning of Underpass</t>
  </si>
  <si>
    <t>Jet Sprayer with 5KL Water Tanker</t>
  </si>
  <si>
    <t>Required in quarter basis</t>
  </si>
  <si>
    <t xml:space="preserve"> Scope for 1 Frequency</t>
  </si>
  <si>
    <t>Yearly Scope of This Project</t>
  </si>
  <si>
    <t>Pro dated Rate</t>
  </si>
  <si>
    <t>Planning</t>
  </si>
  <si>
    <t>Achivement</t>
  </si>
  <si>
    <t>Quoted Rate Including Safety Per Year:-</t>
  </si>
  <si>
    <t>Payment shall be made against achieved quantity</t>
  </si>
  <si>
    <t>Weeds/Unwanted Vegetation removal in the median including cleaning of  median chutes drains</t>
  </si>
  <si>
    <t xml:space="preserve"> Scope for 1 Nos Frequency</t>
  </si>
  <si>
    <t>Conditions:
1. It should be newly well painted and no leakage
2. The truck tanker should be fitted with a rear-mounted water pump for the purposed of filling the waterinto drip irrigation water tank  and watering of newly avenue and median plant
3. Rear side water tanker fully hazard marker reflective painting to be done along with LED blinker &amp; Safety provision of water barriers.</t>
  </si>
  <si>
    <t>No Scope defined , however Qty shall be finalised
based on IE/Site Observation shall be considered for
monthly work programme and Payment shall be done
based on qty achieved against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</si>
</sst>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_ * #,##0_ ;_ * \-#,##0_ ;_ * &quot;-&quot;??_ ;_ @_ "/>
  </numFmts>
  <fonts count="28" x14ac:knownFonts="1">
    <font>
      <sz val="11"/>
      <color theme="1"/>
      <name val="Calibri"/>
      <family val="2"/>
      <scheme val="minor"/>
    </font>
    <font>
      <b/>
      <sz val="11"/>
      <color theme="1"/>
      <name val="Calibri"/>
      <family val="2"/>
      <scheme val="minor"/>
    </font>
    <font>
      <b/>
      <sz val="14"/>
      <color theme="1"/>
      <name val="Poppins"/>
    </font>
    <font>
      <b/>
      <sz val="18"/>
      <color theme="1"/>
      <name val="Poppins"/>
    </font>
    <font>
      <b/>
      <sz val="10"/>
      <color theme="1"/>
      <name val="Poppins"/>
    </font>
    <font>
      <b/>
      <sz val="16.5"/>
      <color theme="1"/>
      <name val="Poppins"/>
    </font>
    <font>
      <b/>
      <sz val="9"/>
      <color theme="1"/>
      <name val="Poppins"/>
    </font>
    <font>
      <sz val="10"/>
      <color theme="1"/>
      <name val="Poppins"/>
    </font>
    <font>
      <b/>
      <sz val="9"/>
      <color rgb="FFFFFFFF"/>
      <name val="Poppins"/>
    </font>
    <font>
      <sz val="9"/>
      <color rgb="FF000000"/>
      <name val="Poppins"/>
    </font>
    <font>
      <b/>
      <sz val="9"/>
      <color rgb="FF000000"/>
      <name val="Poppins"/>
    </font>
    <font>
      <b/>
      <u/>
      <sz val="9"/>
      <color rgb="FF000000"/>
      <name val="Poppins"/>
    </font>
    <font>
      <sz val="9"/>
      <color theme="1"/>
      <name val="Poppins"/>
    </font>
    <font>
      <b/>
      <sz val="10"/>
      <color rgb="FFFFFFFF"/>
      <name val="Poppins"/>
    </font>
    <font>
      <b/>
      <sz val="8"/>
      <color rgb="FF000000"/>
      <name val="Poppins"/>
    </font>
    <font>
      <sz val="8"/>
      <color rgb="FF000000"/>
      <name val="Arial"/>
      <family val="2"/>
    </font>
    <font>
      <i/>
      <sz val="8"/>
      <color rgb="FF000000"/>
      <name val="Poppins"/>
    </font>
    <font>
      <sz val="8"/>
      <color rgb="FF000000"/>
      <name val="Poppins"/>
    </font>
    <font>
      <i/>
      <sz val="9"/>
      <color rgb="FF000000"/>
      <name val="Poppins"/>
    </font>
    <font>
      <i/>
      <sz val="10"/>
      <color rgb="FF000000"/>
      <name val="Poppins"/>
    </font>
    <font>
      <sz val="10"/>
      <color rgb="FF000000"/>
      <name val="Poppins"/>
    </font>
    <font>
      <b/>
      <sz val="10"/>
      <color rgb="FF000000"/>
      <name val="Poppins"/>
    </font>
    <font>
      <sz val="11"/>
      <color rgb="FF000000"/>
      <name val="Poppins"/>
    </font>
    <font>
      <b/>
      <sz val="11"/>
      <color theme="0"/>
      <name val="Poppins"/>
    </font>
    <font>
      <sz val="11"/>
      <color theme="1"/>
      <name val="Calibri"/>
      <family val="2"/>
      <scheme val="minor"/>
    </font>
    <font>
      <sz val="9"/>
      <name val="Poppins"/>
    </font>
    <font>
      <b/>
      <sz val="14"/>
      <color theme="1"/>
      <name val="Calibri"/>
      <family val="2"/>
      <scheme val="minor"/>
    </font>
    <font>
      <b/>
      <sz val="18"/>
      <color theme="1"/>
      <name val="Calibri"/>
      <family val="2"/>
      <scheme val="minor"/>
    </font>
  </fonts>
  <fills count="7">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003366"/>
        <bgColor indexed="64"/>
      </patternFill>
    </fill>
    <fill>
      <patternFill patternType="solid">
        <fgColor rgb="FFFFFF00"/>
        <bgColor indexed="64"/>
      </patternFill>
    </fill>
    <fill>
      <patternFill patternType="solid">
        <fgColor rgb="FFFF0000"/>
        <bgColor indexed="64"/>
      </patternFill>
    </fill>
  </fills>
  <borders count="33">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medium">
        <color indexed="64"/>
      </top>
      <bottom/>
      <diagonal/>
    </border>
    <border>
      <left/>
      <right/>
      <top/>
      <bottom style="thin">
        <color indexed="64"/>
      </bottom>
      <diagonal/>
    </border>
  </borders>
  <cellStyleXfs count="2">
    <xf numFmtId="0" fontId="0" fillId="0" borderId="0"/>
    <xf numFmtId="43" fontId="24" fillId="0" borderId="0" applyFont="0" applyFill="0" applyBorder="0" applyAlignment="0" applyProtection="0"/>
  </cellStyleXfs>
  <cellXfs count="166">
    <xf numFmtId="0" fontId="0" fillId="0" borderId="0" xfId="0"/>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0" fillId="0" borderId="3" xfId="0" applyBorder="1" applyAlignment="1">
      <alignment vertical="top" wrapText="1"/>
    </xf>
    <xf numFmtId="0" fontId="0" fillId="0" borderId="0" xfId="0" applyAlignment="1">
      <alignment vertical="center" wrapText="1"/>
    </xf>
    <xf numFmtId="0" fontId="2" fillId="0" borderId="5" xfId="0" applyFont="1" applyBorder="1" applyAlignment="1">
      <alignment vertical="center" wrapText="1"/>
    </xf>
    <xf numFmtId="0" fontId="4" fillId="0" borderId="8" xfId="0" applyFont="1" applyBorder="1" applyAlignment="1">
      <alignment vertical="center" wrapText="1"/>
    </xf>
    <xf numFmtId="0" fontId="0" fillId="0" borderId="7" xfId="0" applyBorder="1" applyAlignment="1">
      <alignment vertical="top" wrapText="1"/>
    </xf>
    <xf numFmtId="0" fontId="5" fillId="0" borderId="8"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left" vertical="center" wrapText="1" indent="2"/>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3" fontId="7" fillId="0" borderId="7" xfId="0" applyNumberFormat="1" applyFont="1" applyBorder="1" applyAlignment="1">
      <alignment horizontal="center" vertical="center" wrapText="1"/>
    </xf>
    <xf numFmtId="0" fontId="9" fillId="3" borderId="14" xfId="0" applyFont="1" applyFill="1" applyBorder="1" applyAlignment="1">
      <alignment horizontal="justify" vertical="center" wrapText="1"/>
    </xf>
    <xf numFmtId="0" fontId="9" fillId="0" borderId="14" xfId="0" applyFont="1" applyBorder="1" applyAlignment="1">
      <alignment horizontal="center" vertical="center" wrapText="1"/>
    </xf>
    <xf numFmtId="0" fontId="9" fillId="0" borderId="14" xfId="0" applyFont="1" applyBorder="1" applyAlignment="1">
      <alignment horizontal="justify" vertical="center" wrapText="1"/>
    </xf>
    <xf numFmtId="0" fontId="0" fillId="0" borderId="0" xfId="0" applyAlignment="1">
      <alignment vertical="center"/>
    </xf>
    <xf numFmtId="0" fontId="9" fillId="0" borderId="14" xfId="0" applyFont="1" applyBorder="1" applyAlignment="1">
      <alignment horizontal="justify" vertical="center"/>
    </xf>
    <xf numFmtId="0" fontId="9" fillId="3" borderId="15" xfId="0" applyFont="1" applyFill="1" applyBorder="1" applyAlignment="1">
      <alignment horizontal="justify" vertical="center" wrapText="1"/>
    </xf>
    <xf numFmtId="0" fontId="9" fillId="0" borderId="15" xfId="0" applyFont="1" applyBorder="1" applyAlignment="1">
      <alignment horizontal="justify" vertical="center" wrapText="1"/>
    </xf>
    <xf numFmtId="10" fontId="8" fillId="2" borderId="0" xfId="0" applyNumberFormat="1" applyFont="1" applyFill="1" applyAlignment="1">
      <alignment horizontal="center" vertical="center"/>
    </xf>
    <xf numFmtId="0" fontId="9" fillId="0" borderId="13" xfId="0" applyFont="1" applyBorder="1" applyAlignment="1">
      <alignment horizontal="center" vertical="center" wrapText="1"/>
    </xf>
    <xf numFmtId="0" fontId="12" fillId="0" borderId="14" xfId="0" applyFont="1" applyBorder="1" applyAlignment="1">
      <alignment horizontal="justify" vertical="center" wrapText="1"/>
    </xf>
    <xf numFmtId="0" fontId="20" fillId="0" borderId="22" xfId="0" applyFont="1" applyBorder="1" applyAlignment="1">
      <alignment horizontal="center" vertical="center"/>
    </xf>
    <xf numFmtId="0" fontId="20" fillId="0" borderId="15" xfId="0" applyFont="1" applyBorder="1" applyAlignment="1">
      <alignment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21" fillId="0" borderId="13" xfId="0" applyFont="1" applyBorder="1" applyAlignment="1">
      <alignment horizontal="center" vertical="center" wrapText="1"/>
    </xf>
    <xf numFmtId="0" fontId="21" fillId="0" borderId="14" xfId="0" applyFont="1" applyBorder="1" applyAlignment="1">
      <alignment vertical="center" wrapText="1"/>
    </xf>
    <xf numFmtId="0" fontId="21" fillId="0" borderId="14" xfId="0" applyFont="1" applyBorder="1" applyAlignment="1">
      <alignment horizontal="center" vertical="center" wrapText="1"/>
    </xf>
    <xf numFmtId="0" fontId="20" fillId="0" borderId="14" xfId="0" applyFont="1" applyBorder="1" applyAlignment="1">
      <alignment horizontal="justify" vertical="center" wrapText="1"/>
    </xf>
    <xf numFmtId="0" fontId="22" fillId="0" borderId="14" xfId="0" applyFont="1" applyBorder="1" applyAlignment="1">
      <alignment horizontal="center" vertical="center" wrapText="1"/>
    </xf>
    <xf numFmtId="2" fontId="0" fillId="0" borderId="0" xfId="0" applyNumberFormat="1" applyAlignment="1">
      <alignment vertical="center"/>
    </xf>
    <xf numFmtId="2" fontId="23" fillId="2" borderId="0" xfId="0" applyNumberFormat="1" applyFont="1" applyFill="1" applyAlignment="1">
      <alignment horizontal="center" vertical="center"/>
    </xf>
    <xf numFmtId="0" fontId="10" fillId="0" borderId="25" xfId="0" applyFont="1" applyBorder="1" applyAlignment="1">
      <alignment horizontal="center" vertical="center" wrapText="1"/>
    </xf>
    <xf numFmtId="0" fontId="9" fillId="0" borderId="25" xfId="0" applyFont="1" applyBorder="1" applyAlignment="1">
      <alignment vertical="center" wrapText="1"/>
    </xf>
    <xf numFmtId="0" fontId="9" fillId="0" borderId="25" xfId="0" applyFont="1" applyBorder="1" applyAlignment="1">
      <alignment horizontal="center" vertical="center"/>
    </xf>
    <xf numFmtId="0" fontId="9" fillId="0" borderId="0" xfId="0" applyFont="1" applyAlignment="1">
      <alignment horizontal="center" vertical="center"/>
    </xf>
    <xf numFmtId="164" fontId="0" fillId="0" borderId="0" xfId="1" applyNumberFormat="1" applyFont="1"/>
    <xf numFmtId="0" fontId="8" fillId="2" borderId="25" xfId="0" applyFont="1" applyFill="1" applyBorder="1" applyAlignment="1">
      <alignment horizontal="center" vertical="center" wrapText="1"/>
    </xf>
    <xf numFmtId="0" fontId="8" fillId="2" borderId="25" xfId="0" applyFont="1" applyFill="1" applyBorder="1" applyAlignment="1">
      <alignment horizontal="center" vertical="center"/>
    </xf>
    <xf numFmtId="0" fontId="8" fillId="2" borderId="25" xfId="0" applyFont="1" applyFill="1" applyBorder="1" applyAlignment="1">
      <alignment vertical="center" wrapText="1"/>
    </xf>
    <xf numFmtId="0" fontId="9" fillId="2" borderId="25" xfId="0" applyFont="1" applyFill="1" applyBorder="1" applyAlignment="1">
      <alignment vertical="center" wrapText="1"/>
    </xf>
    <xf numFmtId="0" fontId="9" fillId="2" borderId="25" xfId="0" applyFont="1" applyFill="1" applyBorder="1" applyAlignment="1">
      <alignment vertical="center"/>
    </xf>
    <xf numFmtId="10" fontId="8" fillId="2" borderId="25"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3" borderId="25" xfId="0" applyFont="1" applyFill="1" applyBorder="1" applyAlignment="1">
      <alignment horizontal="justify" vertical="center" wrapText="1"/>
    </xf>
    <xf numFmtId="0" fontId="9" fillId="0" borderId="25" xfId="0" applyFont="1" applyBorder="1" applyAlignment="1">
      <alignment horizontal="center" vertical="center" wrapText="1"/>
    </xf>
    <xf numFmtId="10" fontId="9" fillId="0" borderId="25" xfId="0" applyNumberFormat="1" applyFont="1" applyBorder="1" applyAlignment="1">
      <alignment horizontal="center" vertical="center"/>
    </xf>
    <xf numFmtId="2" fontId="9" fillId="0" borderId="25" xfId="0" applyNumberFormat="1" applyFont="1" applyBorder="1" applyAlignment="1">
      <alignment horizontal="center" vertical="center"/>
    </xf>
    <xf numFmtId="10" fontId="9" fillId="5" borderId="25" xfId="0" applyNumberFormat="1" applyFont="1" applyFill="1" applyBorder="1" applyAlignment="1">
      <alignment horizontal="center" vertical="center"/>
    </xf>
    <xf numFmtId="4" fontId="9" fillId="3" borderId="25" xfId="0" applyNumberFormat="1" applyFont="1" applyFill="1" applyBorder="1" applyAlignment="1">
      <alignment horizontal="center" vertical="center" wrapText="1"/>
    </xf>
    <xf numFmtId="4" fontId="9" fillId="0" borderId="25" xfId="0" applyNumberFormat="1" applyFont="1" applyBorder="1" applyAlignment="1">
      <alignment horizontal="center" vertical="center" wrapText="1"/>
    </xf>
    <xf numFmtId="0" fontId="9" fillId="0" borderId="25" xfId="0" applyFont="1" applyBorder="1" applyAlignment="1">
      <alignment vertical="center"/>
    </xf>
    <xf numFmtId="0" fontId="9" fillId="3" borderId="25" xfId="0" applyFont="1" applyFill="1" applyBorder="1" applyAlignment="1">
      <alignment horizontal="center" vertical="center" wrapText="1"/>
    </xf>
    <xf numFmtId="0" fontId="9" fillId="3" borderId="25" xfId="0" applyFont="1" applyFill="1" applyBorder="1" applyAlignment="1">
      <alignment horizontal="center" vertical="center"/>
    </xf>
    <xf numFmtId="10" fontId="9" fillId="3" borderId="25" xfId="0" applyNumberFormat="1" applyFont="1" applyFill="1" applyBorder="1" applyAlignment="1">
      <alignment horizontal="center" vertical="center"/>
    </xf>
    <xf numFmtId="10" fontId="12" fillId="0" borderId="25" xfId="0" applyNumberFormat="1" applyFont="1" applyBorder="1" applyAlignment="1">
      <alignment horizontal="center" vertical="center"/>
    </xf>
    <xf numFmtId="0" fontId="9" fillId="0" borderId="25" xfId="0" applyFont="1" applyBorder="1" applyAlignment="1">
      <alignment horizontal="justify" vertical="center" wrapText="1"/>
    </xf>
    <xf numFmtId="0" fontId="8" fillId="2" borderId="25" xfId="0" applyFont="1" applyFill="1" applyBorder="1" applyAlignment="1">
      <alignment horizontal="justify" vertical="center" wrapText="1"/>
    </xf>
    <xf numFmtId="0" fontId="9" fillId="2" borderId="25" xfId="0" applyFont="1" applyFill="1" applyBorder="1" applyAlignment="1">
      <alignment horizontal="center" vertical="center" wrapText="1"/>
    </xf>
    <xf numFmtId="4" fontId="9" fillId="2" borderId="25" xfId="0" applyNumberFormat="1" applyFont="1" applyFill="1" applyBorder="1" applyAlignment="1">
      <alignment horizontal="center" vertical="center" wrapText="1"/>
    </xf>
    <xf numFmtId="0" fontId="9" fillId="0" borderId="25" xfId="0" applyFont="1" applyBorder="1" applyAlignment="1">
      <alignment horizontal="justify" vertical="center"/>
    </xf>
    <xf numFmtId="0" fontId="12" fillId="0" borderId="25" xfId="0" applyFont="1" applyBorder="1" applyAlignment="1">
      <alignment horizontal="justify" vertical="center" wrapText="1"/>
    </xf>
    <xf numFmtId="0" fontId="8" fillId="2" borderId="26" xfId="0" applyFont="1" applyFill="1" applyBorder="1" applyAlignment="1">
      <alignment horizontal="center" vertical="center" wrapText="1"/>
    </xf>
    <xf numFmtId="0" fontId="13" fillId="2" borderId="26" xfId="0" applyFont="1" applyFill="1" applyBorder="1" applyAlignment="1">
      <alignment horizontal="center" vertical="center"/>
    </xf>
    <xf numFmtId="10" fontId="25" fillId="6" borderId="25" xfId="0" applyNumberFormat="1" applyFont="1" applyFill="1" applyBorder="1" applyAlignment="1">
      <alignment horizontal="center" vertical="center"/>
    </xf>
    <xf numFmtId="10" fontId="9" fillId="5" borderId="25" xfId="0" applyNumberFormat="1" applyFont="1" applyFill="1" applyBorder="1" applyAlignment="1">
      <alignment vertical="center"/>
    </xf>
    <xf numFmtId="4" fontId="9" fillId="0" borderId="25" xfId="0" applyNumberFormat="1" applyFont="1" applyBorder="1" applyAlignment="1">
      <alignment vertical="center" wrapText="1"/>
    </xf>
    <xf numFmtId="10" fontId="25" fillId="0" borderId="25" xfId="0" applyNumberFormat="1" applyFont="1" applyBorder="1" applyAlignment="1">
      <alignment horizontal="center" vertical="center"/>
    </xf>
    <xf numFmtId="0" fontId="18" fillId="0" borderId="25" xfId="0" applyFont="1" applyBorder="1" applyAlignment="1">
      <alignment vertical="center" wrapText="1"/>
    </xf>
    <xf numFmtId="0" fontId="25" fillId="0" borderId="25" xfId="0" applyFont="1" applyBorder="1" applyAlignment="1">
      <alignment horizontal="justify" vertical="center" wrapText="1"/>
    </xf>
    <xf numFmtId="0" fontId="25" fillId="0" borderId="25" xfId="0" applyFont="1" applyBorder="1" applyAlignment="1">
      <alignment horizontal="center" vertical="center" wrapText="1"/>
    </xf>
    <xf numFmtId="0" fontId="25" fillId="0" borderId="25" xfId="0" applyFont="1" applyBorder="1" applyAlignment="1">
      <alignment vertical="center"/>
    </xf>
    <xf numFmtId="0" fontId="8" fillId="4" borderId="25" xfId="0" applyFont="1" applyFill="1" applyBorder="1" applyAlignment="1">
      <alignment horizontal="center" vertical="center" wrapText="1"/>
    </xf>
    <xf numFmtId="0" fontId="6" fillId="0" borderId="25" xfId="0" applyFont="1" applyBorder="1" applyAlignment="1">
      <alignment vertical="center" wrapText="1"/>
    </xf>
    <xf numFmtId="0" fontId="12" fillId="0" borderId="25" xfId="0" applyFont="1" applyBorder="1" applyAlignment="1">
      <alignment horizontal="center" vertical="center"/>
    </xf>
    <xf numFmtId="0" fontId="6" fillId="0" borderId="25" xfId="0" applyFont="1" applyBorder="1" applyAlignment="1">
      <alignment horizontal="justify" vertical="center" wrapText="1"/>
    </xf>
    <xf numFmtId="0" fontId="12" fillId="0" borderId="25" xfId="0" applyFont="1" applyBorder="1" applyAlignment="1">
      <alignment vertical="center"/>
    </xf>
    <xf numFmtId="0" fontId="12" fillId="0" borderId="25" xfId="0" applyFont="1" applyBorder="1" applyAlignment="1">
      <alignment horizontal="justify" vertical="center"/>
    </xf>
    <xf numFmtId="0" fontId="0" fillId="0" borderId="25" xfId="0" applyBorder="1" applyAlignment="1">
      <alignment vertical="center"/>
    </xf>
    <xf numFmtId="0" fontId="0" fillId="0" borderId="25" xfId="0" applyBorder="1" applyAlignment="1">
      <alignment vertical="center" wrapText="1"/>
    </xf>
    <xf numFmtId="0" fontId="12" fillId="0" borderId="25" xfId="0" applyFont="1" applyBorder="1" applyAlignment="1">
      <alignment horizontal="center" vertical="center" wrapText="1"/>
    </xf>
    <xf numFmtId="4" fontId="12" fillId="0" borderId="25" xfId="0" applyNumberFormat="1" applyFont="1" applyBorder="1" applyAlignment="1">
      <alignment horizontal="center" vertical="center"/>
    </xf>
    <xf numFmtId="0" fontId="25" fillId="0" borderId="25" xfId="0" applyFont="1" applyBorder="1" applyAlignment="1">
      <alignment horizontal="left" vertical="center" wrapText="1"/>
    </xf>
    <xf numFmtId="0" fontId="25" fillId="0" borderId="25" xfId="0" applyFont="1" applyBorder="1" applyAlignment="1">
      <alignment horizontal="center" vertical="center"/>
    </xf>
    <xf numFmtId="4" fontId="25" fillId="0" borderId="25" xfId="0" applyNumberFormat="1" applyFont="1" applyBorder="1" applyAlignment="1">
      <alignment horizontal="center" vertical="center" wrapText="1"/>
    </xf>
    <xf numFmtId="0" fontId="27" fillId="0" borderId="0" xfId="0" applyFont="1" applyAlignment="1">
      <alignment horizontal="right"/>
    </xf>
    <xf numFmtId="0" fontId="22" fillId="0" borderId="25" xfId="0" applyFont="1" applyBorder="1" applyAlignment="1">
      <alignment vertical="center"/>
    </xf>
    <xf numFmtId="43" fontId="23" fillId="2" borderId="0" xfId="1" applyFont="1" applyFill="1" applyAlignment="1">
      <alignment horizontal="center" vertical="center"/>
    </xf>
    <xf numFmtId="0" fontId="22" fillId="0" borderId="25" xfId="0" applyFont="1" applyBorder="1" applyAlignment="1">
      <alignment horizontal="justify" vertical="center"/>
    </xf>
    <xf numFmtId="0" fontId="22" fillId="0" borderId="25" xfId="0" applyFont="1" applyBorder="1" applyAlignment="1">
      <alignment vertical="center" wrapText="1"/>
    </xf>
    <xf numFmtId="0" fontId="12" fillId="5" borderId="25" xfId="0" applyFont="1" applyFill="1" applyBorder="1" applyAlignment="1">
      <alignment horizontal="justify" vertical="center" wrapText="1"/>
    </xf>
    <xf numFmtId="0" fontId="12" fillId="5" borderId="25" xfId="0" applyFont="1" applyFill="1" applyBorder="1" applyAlignment="1">
      <alignment horizontal="center" vertical="center"/>
    </xf>
    <xf numFmtId="0" fontId="6" fillId="5" borderId="25" xfId="0" applyFont="1" applyFill="1" applyBorder="1" applyAlignment="1">
      <alignment horizontal="justify" vertical="center" wrapText="1"/>
    </xf>
    <xf numFmtId="0" fontId="0" fillId="5" borderId="25" xfId="0" applyFill="1" applyBorder="1" applyAlignment="1">
      <alignment vertical="center"/>
    </xf>
    <xf numFmtId="0" fontId="0" fillId="5" borderId="25" xfId="0" applyFill="1" applyBorder="1" applyAlignment="1">
      <alignment vertical="center" wrapText="1"/>
    </xf>
    <xf numFmtId="0" fontId="12" fillId="5" borderId="25" xfId="0" applyFont="1" applyFill="1" applyBorder="1" applyAlignment="1">
      <alignment horizontal="center" vertical="center" wrapText="1"/>
    </xf>
    <xf numFmtId="0" fontId="12" fillId="5" borderId="25" xfId="0" applyFont="1" applyFill="1" applyBorder="1" applyAlignment="1">
      <alignment horizontal="justify" vertical="center"/>
    </xf>
    <xf numFmtId="0" fontId="14" fillId="0" borderId="25"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5" xfId="0" applyFont="1" applyBorder="1" applyAlignment="1">
      <alignment vertical="center" wrapText="1"/>
    </xf>
    <xf numFmtId="0" fontId="17" fillId="0" borderId="25" xfId="0" applyFont="1" applyBorder="1" applyAlignment="1">
      <alignment vertical="center"/>
    </xf>
    <xf numFmtId="0" fontId="9" fillId="5" borderId="25" xfId="0" applyFont="1" applyFill="1" applyBorder="1" applyAlignment="1">
      <alignment horizontal="center" vertical="center"/>
    </xf>
    <xf numFmtId="0" fontId="25" fillId="5" borderId="25" xfId="0" applyFont="1" applyFill="1" applyBorder="1" applyAlignment="1">
      <alignment horizontal="left" vertical="center" wrapText="1"/>
    </xf>
    <xf numFmtId="0" fontId="25" fillId="5" borderId="25" xfId="0" applyFont="1" applyFill="1" applyBorder="1" applyAlignment="1">
      <alignment horizontal="center" vertical="center" wrapText="1"/>
    </xf>
    <xf numFmtId="0" fontId="25" fillId="5" borderId="25" xfId="0" applyFont="1" applyFill="1" applyBorder="1" applyAlignment="1">
      <alignment horizontal="center" vertical="center"/>
    </xf>
    <xf numFmtId="10" fontId="25" fillId="5" borderId="25" xfId="0" applyNumberFormat="1" applyFont="1" applyFill="1" applyBorder="1" applyAlignment="1">
      <alignment horizontal="center" vertical="center"/>
    </xf>
    <xf numFmtId="4" fontId="9" fillId="5" borderId="25" xfId="0" applyNumberFormat="1" applyFont="1" applyFill="1" applyBorder="1" applyAlignment="1">
      <alignment horizontal="center" vertical="center" wrapText="1"/>
    </xf>
    <xf numFmtId="4" fontId="25" fillId="5" borderId="25" xfId="0" applyNumberFormat="1" applyFont="1" applyFill="1" applyBorder="1" applyAlignment="1">
      <alignment horizontal="center" vertical="center" wrapText="1"/>
    </xf>
    <xf numFmtId="0" fontId="22" fillId="5" borderId="25" xfId="0" applyFont="1" applyFill="1" applyBorder="1" applyAlignment="1">
      <alignment horizontal="justify" vertical="center"/>
    </xf>
    <xf numFmtId="4" fontId="0" fillId="0" borderId="0" xfId="0" applyNumberFormat="1"/>
    <xf numFmtId="0" fontId="1" fillId="0" borderId="6" xfId="0" applyFont="1" applyBorder="1" applyAlignment="1">
      <alignment horizontal="center"/>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12" fillId="0" borderId="25" xfId="0" applyFont="1" applyBorder="1" applyAlignment="1">
      <alignment horizontal="left" vertical="center" wrapTex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4" fillId="0" borderId="25" xfId="0" applyFont="1" applyBorder="1" applyAlignment="1">
      <alignment horizontal="center" vertical="center" wrapText="1"/>
    </xf>
    <xf numFmtId="0" fontId="14" fillId="0" borderId="25" xfId="0" applyFont="1" applyBorder="1" applyAlignment="1">
      <alignment vertical="center" wrapText="1"/>
    </xf>
    <xf numFmtId="0" fontId="25" fillId="0" borderId="25" xfId="0" applyFont="1" applyBorder="1" applyAlignment="1">
      <alignment horizontal="left" vertical="center" wrapText="1"/>
    </xf>
    <xf numFmtId="0" fontId="9" fillId="0" borderId="25" xfId="0" applyFont="1" applyBorder="1" applyAlignment="1">
      <alignment horizontal="left" vertical="center" wrapText="1"/>
    </xf>
    <xf numFmtId="0" fontId="9" fillId="0" borderId="25" xfId="0" applyFont="1" applyBorder="1" applyAlignment="1">
      <alignment horizontal="center" vertical="center" wrapText="1"/>
    </xf>
    <xf numFmtId="0" fontId="12" fillId="0" borderId="0" xfId="0" applyFont="1" applyAlignment="1">
      <alignment horizontal="left" vertical="center" wrapText="1"/>
    </xf>
    <xf numFmtId="0" fontId="19" fillId="0" borderId="25" xfId="0" applyFont="1" applyBorder="1" applyAlignment="1">
      <alignment vertical="center"/>
    </xf>
    <xf numFmtId="0" fontId="18" fillId="0" borderId="25" xfId="0" applyFont="1" applyBorder="1" applyAlignment="1">
      <alignment horizontal="center" vertical="center"/>
    </xf>
    <xf numFmtId="0" fontId="18" fillId="0" borderId="25" xfId="0" applyFont="1" applyBorder="1" applyAlignment="1">
      <alignment horizontal="center" vertical="center" wrapText="1"/>
    </xf>
    <xf numFmtId="0" fontId="18" fillId="0" borderId="25" xfId="0" applyFont="1" applyBorder="1" applyAlignment="1">
      <alignment horizontal="justify" vertical="center" wrapText="1"/>
    </xf>
    <xf numFmtId="0" fontId="17" fillId="0" borderId="25" xfId="0" applyFont="1" applyBorder="1" applyAlignment="1">
      <alignment horizontal="center" vertical="center"/>
    </xf>
    <xf numFmtId="0" fontId="13" fillId="2" borderId="12" xfId="0" applyFont="1" applyFill="1" applyBorder="1" applyAlignment="1">
      <alignment horizontal="center" vertical="center" wrapText="1"/>
    </xf>
    <xf numFmtId="0" fontId="13" fillId="2" borderId="24"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23" xfId="0" applyFont="1" applyFill="1" applyBorder="1" applyAlignment="1">
      <alignment horizontal="center" vertical="center"/>
    </xf>
    <xf numFmtId="0" fontId="10" fillId="0" borderId="25" xfId="0" applyFont="1" applyBorder="1" applyAlignment="1">
      <alignment horizontal="center" vertical="center" wrapText="1"/>
    </xf>
    <xf numFmtId="0" fontId="9" fillId="0" borderId="25" xfId="0" applyFont="1" applyBorder="1" applyAlignment="1">
      <alignment horizontal="center" vertical="center"/>
    </xf>
    <xf numFmtId="0" fontId="9" fillId="0" borderId="25" xfId="0" applyFont="1" applyBorder="1" applyAlignment="1">
      <alignment vertical="center"/>
    </xf>
    <xf numFmtId="0" fontId="13" fillId="4" borderId="25" xfId="0" applyFont="1" applyFill="1" applyBorder="1" applyAlignment="1">
      <alignment horizontal="center" vertical="center" wrapText="1"/>
    </xf>
    <xf numFmtId="0" fontId="12" fillId="0" borderId="25" xfId="0" applyFont="1" applyBorder="1" applyAlignment="1">
      <alignment horizontal="center" vertical="center"/>
    </xf>
    <xf numFmtId="0" fontId="12" fillId="5" borderId="25" xfId="0" applyFont="1" applyFill="1" applyBorder="1" applyAlignment="1">
      <alignment horizontal="center" vertical="center" wrapText="1"/>
    </xf>
    <xf numFmtId="0" fontId="12" fillId="5" borderId="25" xfId="0" applyFont="1" applyFill="1" applyBorder="1" applyAlignment="1">
      <alignment horizontal="center" vertical="center"/>
    </xf>
    <xf numFmtId="0" fontId="9" fillId="0" borderId="17" xfId="0" applyFont="1" applyBorder="1" applyAlignment="1">
      <alignment horizontal="center" vertical="center" wrapText="1"/>
    </xf>
    <xf numFmtId="0" fontId="9" fillId="0" borderId="13" xfId="0" applyFont="1" applyBorder="1" applyAlignment="1">
      <alignment horizontal="center" vertical="center" wrapText="1"/>
    </xf>
    <xf numFmtId="0" fontId="12" fillId="0" borderId="17" xfId="0" applyFont="1" applyBorder="1" applyAlignment="1">
      <alignment horizontal="justify" vertical="center" wrapText="1"/>
    </xf>
    <xf numFmtId="0" fontId="12" fillId="0" borderId="13" xfId="0" applyFont="1" applyBorder="1" applyAlignment="1">
      <alignment horizontal="justify" vertical="center" wrapText="1"/>
    </xf>
    <xf numFmtId="0" fontId="9" fillId="0" borderId="17" xfId="0" applyFont="1" applyBorder="1" applyAlignment="1">
      <alignment horizontal="justify" vertical="center" wrapText="1"/>
    </xf>
    <xf numFmtId="0" fontId="9" fillId="0" borderId="13" xfId="0" applyFont="1" applyBorder="1" applyAlignment="1">
      <alignment horizontal="justify" vertical="center" wrapText="1"/>
    </xf>
    <xf numFmtId="0" fontId="9" fillId="0" borderId="16" xfId="0" applyFont="1" applyBorder="1" applyAlignment="1">
      <alignment horizontal="justify" vertical="center" wrapText="1"/>
    </xf>
    <xf numFmtId="43" fontId="26" fillId="0" borderId="32" xfId="1" applyFont="1" applyBorder="1" applyAlignment="1">
      <alignment horizontal="center" vertical="center"/>
    </xf>
    <xf numFmtId="0" fontId="8" fillId="2" borderId="28"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
  <sheetViews>
    <sheetView view="pageBreakPreview" zoomScaleNormal="100" zoomScaleSheetLayoutView="100" workbookViewId="0">
      <selection activeCell="G4" sqref="G4:G5"/>
    </sheetView>
  </sheetViews>
  <sheetFormatPr defaultColWidth="23.109375" defaultRowHeight="15.05" x14ac:dyDescent="0.3"/>
  <cols>
    <col min="1" max="1" width="5.109375" bestFit="1" customWidth="1"/>
    <col min="2" max="2" width="11" bestFit="1" customWidth="1"/>
    <col min="3" max="3" width="9.88671875" bestFit="1" customWidth="1"/>
    <col min="4" max="4" width="13.109375" bestFit="1" customWidth="1"/>
    <col min="5" max="5" width="14.88671875" bestFit="1" customWidth="1"/>
    <col min="6" max="6" width="30.88671875" customWidth="1"/>
    <col min="7" max="7" width="11.88671875" customWidth="1"/>
    <col min="8" max="8" width="2.44140625" customWidth="1"/>
  </cols>
  <sheetData>
    <row r="1" spans="1:8" ht="15.75" thickBot="1" x14ac:dyDescent="0.35">
      <c r="A1" s="114" t="s">
        <v>12</v>
      </c>
      <c r="B1" s="114"/>
      <c r="C1" s="114"/>
      <c r="D1" s="114"/>
      <c r="E1" s="114"/>
      <c r="F1" s="114"/>
      <c r="G1" s="114"/>
    </row>
    <row r="2" spans="1:8" ht="36" customHeight="1" thickBot="1" x14ac:dyDescent="0.35">
      <c r="A2" s="1"/>
      <c r="B2" s="115" t="s">
        <v>1</v>
      </c>
      <c r="C2" s="116"/>
      <c r="D2" s="119" t="s">
        <v>2</v>
      </c>
      <c r="E2" s="6"/>
      <c r="F2" s="121" t="s">
        <v>5</v>
      </c>
      <c r="G2" s="122"/>
    </row>
    <row r="3" spans="1:8" ht="36.65" thickBot="1" x14ac:dyDescent="0.35">
      <c r="A3" s="2"/>
      <c r="B3" s="117"/>
      <c r="C3" s="118"/>
      <c r="D3" s="120"/>
      <c r="E3" s="7" t="s">
        <v>3</v>
      </c>
      <c r="F3" s="121" t="s">
        <v>6</v>
      </c>
      <c r="G3" s="122"/>
    </row>
    <row r="4" spans="1:8" ht="31.45" x14ac:dyDescent="0.3">
      <c r="A4" s="3" t="s">
        <v>0</v>
      </c>
      <c r="B4" s="9"/>
      <c r="C4" s="9"/>
      <c r="D4" s="9"/>
      <c r="E4" s="7" t="s">
        <v>4</v>
      </c>
      <c r="F4" s="119" t="s">
        <v>10</v>
      </c>
      <c r="G4" s="119" t="s">
        <v>11</v>
      </c>
    </row>
    <row r="5" spans="1:8" ht="19.649999999999999" thickBot="1" x14ac:dyDescent="0.35">
      <c r="A5" s="4"/>
      <c r="B5" s="10" t="s">
        <v>7</v>
      </c>
      <c r="C5" s="10" t="s">
        <v>8</v>
      </c>
      <c r="D5" s="11" t="s">
        <v>9</v>
      </c>
      <c r="E5" s="8"/>
      <c r="F5" s="120"/>
      <c r="G5" s="120"/>
    </row>
    <row r="6" spans="1:8" ht="19.649999999999999" thickBot="1" x14ac:dyDescent="0.35">
      <c r="A6" s="12">
        <v>1</v>
      </c>
      <c r="B6" s="13">
        <v>0</v>
      </c>
      <c r="C6" s="13">
        <v>32.799999999999997</v>
      </c>
      <c r="D6" s="13">
        <v>32.799999999999997</v>
      </c>
      <c r="E6" s="13">
        <v>10.8</v>
      </c>
      <c r="F6" s="14"/>
      <c r="G6" s="14"/>
      <c r="H6" s="40">
        <f>(G6*D6)*12</f>
        <v>0</v>
      </c>
    </row>
    <row r="7" spans="1:8" x14ac:dyDescent="0.3">
      <c r="H7" s="40"/>
    </row>
    <row r="8" spans="1:8" x14ac:dyDescent="0.3">
      <c r="H8" s="40"/>
    </row>
  </sheetData>
  <mergeCells count="7">
    <mergeCell ref="F4:F5"/>
    <mergeCell ref="G4:G5"/>
    <mergeCell ref="B2:C3"/>
    <mergeCell ref="D2:D3"/>
    <mergeCell ref="F2:G2"/>
    <mergeCell ref="F3:G3"/>
    <mergeCell ref="A1:G1"/>
  </mergeCells>
  <printOptions horizontalCentered="1"/>
  <pageMargins left="0.70866141732283472" right="0.70866141732283472" top="0.74803149606299213" bottom="0.74803149606299213" header="0.31496062992125984" footer="0.31496062992125984"/>
  <pageSetup orientation="landscape" r:id="rId1"/>
  <headerFooter>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FC2D-7B32-43A9-A1AB-A60B94CF96BE}">
  <sheetPr>
    <pageSetUpPr fitToPage="1"/>
  </sheetPr>
  <dimension ref="A1:S63"/>
  <sheetViews>
    <sheetView tabSelected="1" view="pageBreakPreview" zoomScale="103" zoomScaleNormal="70" zoomScaleSheetLayoutView="103" workbookViewId="0">
      <pane ySplit="2" topLeftCell="A3" activePane="bottomLeft" state="frozen"/>
      <selection pane="bottomLeft" activeCell="G7" sqref="G7"/>
    </sheetView>
  </sheetViews>
  <sheetFormatPr defaultColWidth="39.5546875" defaultRowHeight="15.05" x14ac:dyDescent="0.3"/>
  <cols>
    <col min="1" max="1" width="4.88671875" bestFit="1" customWidth="1"/>
    <col min="2" max="2" width="59.88671875" customWidth="1"/>
    <col min="3" max="4" width="12" customWidth="1"/>
    <col min="5" max="5" width="16.5546875" customWidth="1"/>
    <col min="6" max="6" width="17.109375" customWidth="1"/>
    <col min="7" max="7" width="21.5546875" bestFit="1" customWidth="1"/>
    <col min="8" max="8" width="21.5546875" customWidth="1"/>
    <col min="9" max="9" width="10.5546875" customWidth="1"/>
    <col min="10" max="13" width="16.5546875" hidden="1" customWidth="1"/>
    <col min="14" max="14" width="17.109375" hidden="1" customWidth="1"/>
    <col min="15" max="17" width="21.5546875" hidden="1" customWidth="1"/>
    <col min="18" max="18" width="50.88671875" bestFit="1" customWidth="1"/>
  </cols>
  <sheetData>
    <row r="1" spans="1:19" ht="18.350000000000001" x14ac:dyDescent="0.3">
      <c r="A1" s="124" t="s">
        <v>0</v>
      </c>
      <c r="B1" s="124" t="s">
        <v>13</v>
      </c>
      <c r="C1" s="124" t="s">
        <v>14</v>
      </c>
      <c r="D1" s="124" t="s">
        <v>340</v>
      </c>
      <c r="E1" s="124" t="s">
        <v>15</v>
      </c>
      <c r="F1" s="123" t="s">
        <v>325</v>
      </c>
      <c r="G1" s="123"/>
      <c r="H1" s="123"/>
      <c r="I1" s="123"/>
      <c r="J1" s="123" t="s">
        <v>323</v>
      </c>
      <c r="K1" s="123"/>
      <c r="L1" s="123"/>
      <c r="M1" s="41">
        <v>1095487.2</v>
      </c>
      <c r="N1" s="123" t="s">
        <v>325</v>
      </c>
      <c r="O1" s="123"/>
      <c r="P1" s="123"/>
      <c r="Q1" s="41"/>
      <c r="R1" s="41" t="s">
        <v>18</v>
      </c>
    </row>
    <row r="2" spans="1:19" ht="36.65" x14ac:dyDescent="0.3">
      <c r="A2" s="125"/>
      <c r="B2" s="125"/>
      <c r="C2" s="125"/>
      <c r="D2" s="125"/>
      <c r="E2" s="125"/>
      <c r="F2" s="42" t="s">
        <v>16</v>
      </c>
      <c r="G2" s="41" t="s">
        <v>361</v>
      </c>
      <c r="H2" s="41" t="s">
        <v>354</v>
      </c>
      <c r="I2" s="41" t="s">
        <v>355</v>
      </c>
      <c r="J2" s="42" t="s">
        <v>16</v>
      </c>
      <c r="K2" s="41" t="s">
        <v>17</v>
      </c>
      <c r="L2" s="41" t="s">
        <v>324</v>
      </c>
      <c r="M2" s="41" t="s">
        <v>155</v>
      </c>
      <c r="N2" s="42" t="s">
        <v>16</v>
      </c>
      <c r="O2" s="41" t="s">
        <v>17</v>
      </c>
      <c r="P2" s="41" t="s">
        <v>324</v>
      </c>
      <c r="Q2" s="41" t="s">
        <v>155</v>
      </c>
      <c r="R2" s="41"/>
    </row>
    <row r="3" spans="1:19" ht="18.350000000000001" x14ac:dyDescent="0.3">
      <c r="A3" s="41" t="s">
        <v>19</v>
      </c>
      <c r="B3" s="43" t="s">
        <v>20</v>
      </c>
      <c r="C3" s="44"/>
      <c r="D3" s="44"/>
      <c r="E3" s="45"/>
      <c r="F3" s="46">
        <f>SUM(F4:F16)</f>
        <v>0.38800000000000001</v>
      </c>
      <c r="G3" s="47"/>
      <c r="H3" s="47"/>
      <c r="I3" s="47"/>
      <c r="J3" s="46">
        <f>SUM(J4:J16)</f>
        <v>0.36000000000000004</v>
      </c>
      <c r="K3" s="41"/>
      <c r="L3" s="41"/>
      <c r="M3" s="41"/>
      <c r="N3" s="46">
        <f>SUM(N4:N16)</f>
        <v>0.36000000000000004</v>
      </c>
      <c r="O3" s="47"/>
      <c r="P3" s="47"/>
      <c r="Q3" s="47"/>
      <c r="R3" s="43"/>
    </row>
    <row r="4" spans="1:19" ht="36.65" x14ac:dyDescent="0.3">
      <c r="A4" s="38">
        <v>1</v>
      </c>
      <c r="B4" s="48" t="s">
        <v>346</v>
      </c>
      <c r="C4" s="49" t="s">
        <v>21</v>
      </c>
      <c r="D4" s="49">
        <v>12</v>
      </c>
      <c r="E4" s="38" t="s">
        <v>22</v>
      </c>
      <c r="F4" s="50">
        <v>0.18</v>
      </c>
      <c r="G4" s="54">
        <f>65600+6400</f>
        <v>72000</v>
      </c>
      <c r="H4" s="54">
        <f>G4*D4</f>
        <v>864000</v>
      </c>
      <c r="I4" s="54"/>
      <c r="J4" s="50">
        <v>0.13</v>
      </c>
      <c r="K4" s="38">
        <v>65600</v>
      </c>
      <c r="L4" s="38">
        <f>$M$1*J4</f>
        <v>142413.33600000001</v>
      </c>
      <c r="M4" s="51">
        <f>L4/K4</f>
        <v>2.1709350000000001</v>
      </c>
      <c r="N4" s="52">
        <v>0.15</v>
      </c>
      <c r="O4" s="53">
        <v>65600</v>
      </c>
      <c r="P4" s="53">
        <f t="shared" ref="P4:P16" si="0">$S$4*N4</f>
        <v>127920</v>
      </c>
      <c r="Q4" s="54">
        <f>P4/O4</f>
        <v>1.95</v>
      </c>
      <c r="R4" s="55"/>
      <c r="S4">
        <v>852800</v>
      </c>
    </row>
    <row r="5" spans="1:19" ht="36.65" x14ac:dyDescent="0.3">
      <c r="A5" s="38">
        <f>SUBTOTAL(3,$G$4:G5)</f>
        <v>2</v>
      </c>
      <c r="B5" s="48" t="s">
        <v>23</v>
      </c>
      <c r="C5" s="56" t="s">
        <v>21</v>
      </c>
      <c r="D5" s="49">
        <v>12</v>
      </c>
      <c r="E5" s="38" t="s">
        <v>24</v>
      </c>
      <c r="F5" s="50">
        <v>2E-3</v>
      </c>
      <c r="G5" s="49">
        <v>5</v>
      </c>
      <c r="H5" s="54">
        <f>G5*D5</f>
        <v>60</v>
      </c>
      <c r="I5" s="54"/>
      <c r="J5" s="58">
        <v>0.01</v>
      </c>
      <c r="K5" s="57">
        <v>5</v>
      </c>
      <c r="L5" s="38">
        <f t="shared" ref="L5:L61" si="1">$M$1*J5</f>
        <v>10954.871999999999</v>
      </c>
      <c r="M5" s="51">
        <f t="shared" ref="M5:M16" si="2">L5/K5</f>
        <v>2190.9744000000001</v>
      </c>
      <c r="N5" s="50">
        <v>0.01</v>
      </c>
      <c r="O5" s="56">
        <v>5</v>
      </c>
      <c r="P5" s="53">
        <f t="shared" si="0"/>
        <v>8528</v>
      </c>
      <c r="Q5" s="54">
        <f t="shared" ref="Q5:Q61" si="3">P5/O5</f>
        <v>1705.6</v>
      </c>
      <c r="R5" s="55"/>
      <c r="S5">
        <f>S4/32.8</f>
        <v>26000.000000000004</v>
      </c>
    </row>
    <row r="6" spans="1:19" ht="36.65" x14ac:dyDescent="0.3">
      <c r="A6" s="38">
        <f>SUBTOTAL(3,$G$4:G6)</f>
        <v>3</v>
      </c>
      <c r="B6" s="48" t="s">
        <v>25</v>
      </c>
      <c r="C6" s="56" t="s">
        <v>21</v>
      </c>
      <c r="D6" s="49">
        <v>12</v>
      </c>
      <c r="E6" s="38" t="s">
        <v>24</v>
      </c>
      <c r="F6" s="50">
        <v>0.03</v>
      </c>
      <c r="G6" s="49">
        <v>30</v>
      </c>
      <c r="H6" s="54">
        <f>G6*D6</f>
        <v>360</v>
      </c>
      <c r="I6" s="54"/>
      <c r="J6" s="58">
        <v>0.01</v>
      </c>
      <c r="K6" s="57">
        <v>15</v>
      </c>
      <c r="L6" s="38">
        <f t="shared" si="1"/>
        <v>10954.871999999999</v>
      </c>
      <c r="M6" s="51">
        <f t="shared" si="2"/>
        <v>730.32479999999998</v>
      </c>
      <c r="N6" s="50">
        <v>0.01</v>
      </c>
      <c r="O6" s="56">
        <v>15</v>
      </c>
      <c r="P6" s="53">
        <f t="shared" si="0"/>
        <v>8528</v>
      </c>
      <c r="Q6" s="54">
        <f t="shared" si="3"/>
        <v>568.5333333333333</v>
      </c>
      <c r="R6" s="55"/>
    </row>
    <row r="7" spans="1:19" ht="36.65" x14ac:dyDescent="0.3">
      <c r="A7" s="38">
        <f>SUBTOTAL(3,$G$4:G7)</f>
        <v>3</v>
      </c>
      <c r="B7" s="48" t="s">
        <v>26</v>
      </c>
      <c r="C7" s="56" t="s">
        <v>21</v>
      </c>
      <c r="D7" s="49">
        <v>12</v>
      </c>
      <c r="E7" s="38" t="s">
        <v>24</v>
      </c>
      <c r="F7" s="50"/>
      <c r="G7" s="49"/>
      <c r="H7" s="49"/>
      <c r="I7" s="54"/>
      <c r="J7" s="58">
        <v>0</v>
      </c>
      <c r="K7" s="57"/>
      <c r="L7" s="38">
        <f t="shared" si="1"/>
        <v>0</v>
      </c>
      <c r="M7" s="51"/>
      <c r="N7" s="50">
        <v>0</v>
      </c>
      <c r="O7" s="56"/>
      <c r="P7" s="53">
        <f t="shared" si="0"/>
        <v>0</v>
      </c>
      <c r="Q7" s="54"/>
      <c r="R7" s="55"/>
    </row>
    <row r="8" spans="1:19" ht="55" x14ac:dyDescent="0.3">
      <c r="A8" s="38">
        <f>SUBTOTAL(3,$G$4:G8)</f>
        <v>3</v>
      </c>
      <c r="B8" s="48" t="s">
        <v>27</v>
      </c>
      <c r="C8" s="49" t="s">
        <v>28</v>
      </c>
      <c r="D8" s="49">
        <v>24</v>
      </c>
      <c r="E8" s="38" t="s">
        <v>22</v>
      </c>
      <c r="F8" s="50"/>
      <c r="G8" s="49"/>
      <c r="H8" s="49"/>
      <c r="I8" s="54"/>
      <c r="J8" s="50">
        <v>0</v>
      </c>
      <c r="K8" s="38"/>
      <c r="L8" s="38">
        <f t="shared" si="1"/>
        <v>0</v>
      </c>
      <c r="M8" s="51"/>
      <c r="N8" s="50">
        <v>0</v>
      </c>
      <c r="O8" s="56"/>
      <c r="P8" s="53">
        <f t="shared" si="0"/>
        <v>0</v>
      </c>
      <c r="Q8" s="54"/>
      <c r="R8" s="55"/>
    </row>
    <row r="9" spans="1:19" ht="36.65" x14ac:dyDescent="0.3">
      <c r="A9" s="38">
        <f>SUBTOTAL(3,$G$4:G9)</f>
        <v>3</v>
      </c>
      <c r="B9" s="48" t="s">
        <v>29</v>
      </c>
      <c r="C9" s="56" t="s">
        <v>28</v>
      </c>
      <c r="D9" s="49">
        <v>24</v>
      </c>
      <c r="E9" s="38" t="s">
        <v>24</v>
      </c>
      <c r="F9" s="50"/>
      <c r="G9" s="49"/>
      <c r="H9" s="49"/>
      <c r="I9" s="54"/>
      <c r="J9" s="58">
        <v>0</v>
      </c>
      <c r="K9" s="57"/>
      <c r="L9" s="38">
        <f t="shared" si="1"/>
        <v>0</v>
      </c>
      <c r="M9" s="51"/>
      <c r="N9" s="50">
        <v>0</v>
      </c>
      <c r="O9" s="56"/>
      <c r="P9" s="53">
        <f t="shared" si="0"/>
        <v>0</v>
      </c>
      <c r="Q9" s="54"/>
      <c r="R9" s="55"/>
    </row>
    <row r="10" spans="1:19" ht="36.65" x14ac:dyDescent="0.3">
      <c r="A10" s="38">
        <f>SUBTOTAL(3,$G$4:G10)</f>
        <v>3</v>
      </c>
      <c r="B10" s="48" t="s">
        <v>30</v>
      </c>
      <c r="C10" s="56" t="s">
        <v>28</v>
      </c>
      <c r="D10" s="49">
        <v>24</v>
      </c>
      <c r="E10" s="38" t="s">
        <v>24</v>
      </c>
      <c r="F10" s="50"/>
      <c r="G10" s="49"/>
      <c r="H10" s="49"/>
      <c r="I10" s="54"/>
      <c r="J10" s="58">
        <v>0</v>
      </c>
      <c r="K10" s="57"/>
      <c r="L10" s="38">
        <f t="shared" si="1"/>
        <v>0</v>
      </c>
      <c r="M10" s="51"/>
      <c r="N10" s="50">
        <v>0</v>
      </c>
      <c r="O10" s="56"/>
      <c r="P10" s="53">
        <f t="shared" si="0"/>
        <v>0</v>
      </c>
      <c r="Q10" s="54"/>
      <c r="R10" s="55"/>
    </row>
    <row r="11" spans="1:19" ht="36.65" x14ac:dyDescent="0.3">
      <c r="A11" s="38">
        <f>SUBTOTAL(3,$G$4:G11)</f>
        <v>3</v>
      </c>
      <c r="B11" s="48" t="s">
        <v>31</v>
      </c>
      <c r="C11" s="56" t="s">
        <v>28</v>
      </c>
      <c r="D11" s="49">
        <v>24</v>
      </c>
      <c r="E11" s="38" t="s">
        <v>24</v>
      </c>
      <c r="F11" s="50"/>
      <c r="G11" s="49"/>
      <c r="H11" s="49"/>
      <c r="I11" s="54"/>
      <c r="J11" s="58">
        <v>0</v>
      </c>
      <c r="K11" s="57"/>
      <c r="L11" s="38">
        <f t="shared" si="1"/>
        <v>0</v>
      </c>
      <c r="M11" s="51"/>
      <c r="N11" s="50">
        <v>0</v>
      </c>
      <c r="O11" s="56"/>
      <c r="P11" s="53">
        <f t="shared" si="0"/>
        <v>0</v>
      </c>
      <c r="Q11" s="54"/>
      <c r="R11" s="55"/>
    </row>
    <row r="12" spans="1:19" ht="55" x14ac:dyDescent="0.3">
      <c r="A12" s="38">
        <f>SUBTOTAL(3,$G$4:G12)</f>
        <v>4</v>
      </c>
      <c r="B12" s="48" t="s">
        <v>349</v>
      </c>
      <c r="C12" s="56" t="s">
        <v>21</v>
      </c>
      <c r="D12" s="49">
        <v>12</v>
      </c>
      <c r="E12" s="38" t="s">
        <v>22</v>
      </c>
      <c r="F12" s="50">
        <v>2.5000000000000001E-2</v>
      </c>
      <c r="G12" s="54">
        <v>11958</v>
      </c>
      <c r="H12" s="54">
        <f>G12*D12</f>
        <v>143496</v>
      </c>
      <c r="I12" s="54"/>
      <c r="J12" s="50">
        <v>0.06</v>
      </c>
      <c r="K12" s="38">
        <v>11958</v>
      </c>
      <c r="L12" s="38">
        <f t="shared" si="1"/>
        <v>65729.231999999989</v>
      </c>
      <c r="M12" s="51">
        <f t="shared" si="2"/>
        <v>5.4966743602609123</v>
      </c>
      <c r="N12" s="52">
        <v>0.04</v>
      </c>
      <c r="O12" s="53">
        <v>11958</v>
      </c>
      <c r="P12" s="53">
        <f t="shared" si="0"/>
        <v>34112</v>
      </c>
      <c r="Q12" s="54">
        <f t="shared" si="3"/>
        <v>2.852650944974076</v>
      </c>
      <c r="R12" s="55"/>
    </row>
    <row r="13" spans="1:19" ht="18.350000000000001" x14ac:dyDescent="0.3">
      <c r="A13" s="38">
        <f>SUBTOTAL(3,$G$4:G13)</f>
        <v>5</v>
      </c>
      <c r="B13" s="48" t="s">
        <v>32</v>
      </c>
      <c r="C13" s="56" t="s">
        <v>21</v>
      </c>
      <c r="D13" s="49">
        <v>12</v>
      </c>
      <c r="E13" s="38" t="s">
        <v>24</v>
      </c>
      <c r="F13" s="59">
        <v>4.0000000000000001E-3</v>
      </c>
      <c r="G13" s="49">
        <v>2</v>
      </c>
      <c r="H13" s="54">
        <f>G13*D13</f>
        <v>24</v>
      </c>
      <c r="I13" s="54"/>
      <c r="J13" s="58">
        <v>0.01</v>
      </c>
      <c r="K13" s="57">
        <v>5</v>
      </c>
      <c r="L13" s="38">
        <f t="shared" si="1"/>
        <v>10954.871999999999</v>
      </c>
      <c r="M13" s="51">
        <f t="shared" si="2"/>
        <v>2190.9744000000001</v>
      </c>
      <c r="N13" s="59">
        <v>0.01</v>
      </c>
      <c r="O13" s="56">
        <v>5</v>
      </c>
      <c r="P13" s="53">
        <f t="shared" si="0"/>
        <v>8528</v>
      </c>
      <c r="Q13" s="54">
        <f t="shared" si="3"/>
        <v>1705.6</v>
      </c>
      <c r="R13" s="55"/>
    </row>
    <row r="14" spans="1:19" ht="55" x14ac:dyDescent="0.3">
      <c r="A14" s="38">
        <f>SUBTOTAL(3,$G$4:G14)</f>
        <v>6</v>
      </c>
      <c r="B14" s="48" t="s">
        <v>348</v>
      </c>
      <c r="C14" s="49" t="s">
        <v>21</v>
      </c>
      <c r="D14" s="49">
        <v>12</v>
      </c>
      <c r="E14" s="38" t="s">
        <v>22</v>
      </c>
      <c r="F14" s="50">
        <v>0.12</v>
      </c>
      <c r="G14" s="54">
        <v>21900</v>
      </c>
      <c r="H14" s="54">
        <f>G14*D14</f>
        <v>262800</v>
      </c>
      <c r="I14" s="54"/>
      <c r="J14" s="50">
        <v>0.12</v>
      </c>
      <c r="K14" s="38">
        <v>65600</v>
      </c>
      <c r="L14" s="38">
        <f t="shared" si="1"/>
        <v>131458.46399999998</v>
      </c>
      <c r="M14" s="51">
        <f t="shared" si="2"/>
        <v>2.0039399999999996</v>
      </c>
      <c r="N14" s="50">
        <v>0.12</v>
      </c>
      <c r="O14" s="53">
        <v>65600</v>
      </c>
      <c r="P14" s="53">
        <f t="shared" si="0"/>
        <v>102336</v>
      </c>
      <c r="Q14" s="54">
        <f t="shared" si="3"/>
        <v>1.56</v>
      </c>
      <c r="R14" s="55"/>
    </row>
    <row r="15" spans="1:19" ht="36.65" x14ac:dyDescent="0.3">
      <c r="A15" s="38">
        <f>SUBTOTAL(3,$G$4:G15)</f>
        <v>7</v>
      </c>
      <c r="B15" s="60" t="s">
        <v>34</v>
      </c>
      <c r="C15" s="49" t="s">
        <v>35</v>
      </c>
      <c r="D15" s="49">
        <v>6</v>
      </c>
      <c r="E15" s="38" t="s">
        <v>22</v>
      </c>
      <c r="F15" s="50">
        <v>1.7000000000000001E-2</v>
      </c>
      <c r="G15" s="49">
        <v>1000</v>
      </c>
      <c r="H15" s="54">
        <f>G15*D15</f>
        <v>6000</v>
      </c>
      <c r="I15" s="54"/>
      <c r="J15" s="50">
        <v>0.01</v>
      </c>
      <c r="K15" s="38"/>
      <c r="L15" s="38">
        <f t="shared" si="1"/>
        <v>10954.871999999999</v>
      </c>
      <c r="M15" s="51"/>
      <c r="N15" s="50">
        <v>0.01</v>
      </c>
      <c r="O15" s="49"/>
      <c r="P15" s="54">
        <f t="shared" si="0"/>
        <v>8528</v>
      </c>
      <c r="Q15" s="54"/>
      <c r="R15" s="55"/>
    </row>
    <row r="16" spans="1:19" ht="18.350000000000001" x14ac:dyDescent="0.3">
      <c r="A16" s="38">
        <f>SUBTOTAL(3,$G$4:G16)</f>
        <v>8</v>
      </c>
      <c r="B16" s="48" t="s">
        <v>38</v>
      </c>
      <c r="C16" s="56" t="s">
        <v>39</v>
      </c>
      <c r="D16" s="49">
        <f>4*12</f>
        <v>48</v>
      </c>
      <c r="E16" s="38" t="s">
        <v>40</v>
      </c>
      <c r="F16" s="50">
        <v>0.01</v>
      </c>
      <c r="G16" s="49">
        <v>1</v>
      </c>
      <c r="H16" s="54">
        <f>G16*D16</f>
        <v>48</v>
      </c>
      <c r="I16" s="54"/>
      <c r="J16" s="58">
        <v>0.01</v>
      </c>
      <c r="K16" s="57">
        <v>1</v>
      </c>
      <c r="L16" s="38">
        <f t="shared" si="1"/>
        <v>10954.871999999999</v>
      </c>
      <c r="M16" s="51">
        <f t="shared" si="2"/>
        <v>10954.871999999999</v>
      </c>
      <c r="N16" s="50">
        <v>0.01</v>
      </c>
      <c r="O16" s="49">
        <v>1</v>
      </c>
      <c r="P16" s="53">
        <f t="shared" si="0"/>
        <v>8528</v>
      </c>
      <c r="Q16" s="54">
        <f t="shared" si="3"/>
        <v>8528</v>
      </c>
      <c r="R16" s="55"/>
    </row>
    <row r="17" spans="1:18" ht="18.350000000000001" x14ac:dyDescent="0.3">
      <c r="A17" s="41" t="s">
        <v>41</v>
      </c>
      <c r="B17" s="61" t="s">
        <v>42</v>
      </c>
      <c r="C17" s="62"/>
      <c r="D17" s="62"/>
      <c r="E17" s="47"/>
      <c r="F17" s="46">
        <f>SUM(F18:F28)</f>
        <v>0.26000000000000006</v>
      </c>
      <c r="G17" s="47"/>
      <c r="H17" s="47"/>
      <c r="I17" s="63"/>
      <c r="J17" s="46">
        <f>SUM(J18:J28)</f>
        <v>0.255</v>
      </c>
      <c r="K17" s="47"/>
      <c r="L17" s="47"/>
      <c r="M17" s="47"/>
      <c r="N17" s="46">
        <f>SUM(N18:N28)</f>
        <v>0.26500000000000001</v>
      </c>
      <c r="O17" s="47"/>
      <c r="P17" s="63"/>
      <c r="Q17" s="63"/>
      <c r="R17" s="47"/>
    </row>
    <row r="18" spans="1:18" ht="36.65" x14ac:dyDescent="0.3">
      <c r="A18" s="38">
        <f>SUBTOTAL(3,$G$4:G18)</f>
        <v>9</v>
      </c>
      <c r="B18" s="86" t="s">
        <v>360</v>
      </c>
      <c r="C18" s="74" t="s">
        <v>21</v>
      </c>
      <c r="D18" s="74">
        <v>12</v>
      </c>
      <c r="E18" s="87" t="s">
        <v>22</v>
      </c>
      <c r="F18" s="71">
        <v>0.06</v>
      </c>
      <c r="G18" s="88">
        <v>10167</v>
      </c>
      <c r="H18" s="54">
        <f t="shared" ref="H18:H28" si="4">G18*D18</f>
        <v>122004</v>
      </c>
      <c r="I18" s="88"/>
      <c r="J18" s="50">
        <v>0.05</v>
      </c>
      <c r="K18" s="38">
        <v>30503</v>
      </c>
      <c r="L18" s="38">
        <f t="shared" si="1"/>
        <v>54774.36</v>
      </c>
      <c r="M18" s="51">
        <f>L18/K18</f>
        <v>1.7957040291118906</v>
      </c>
      <c r="N18" s="52">
        <v>7.0000000000000007E-2</v>
      </c>
      <c r="O18" s="54">
        <v>30503</v>
      </c>
      <c r="P18" s="53">
        <f t="shared" ref="P18:P28" si="5">$S$4*N18</f>
        <v>59696.000000000007</v>
      </c>
      <c r="Q18" s="54">
        <f t="shared" si="3"/>
        <v>1.957053404583156</v>
      </c>
      <c r="R18" s="55"/>
    </row>
    <row r="19" spans="1:18" ht="36.65" x14ac:dyDescent="0.3">
      <c r="A19" s="38">
        <f>SUBTOTAL(3,$G$4:G19)</f>
        <v>10</v>
      </c>
      <c r="B19" s="86" t="s">
        <v>342</v>
      </c>
      <c r="C19" s="74" t="s">
        <v>343</v>
      </c>
      <c r="D19" s="74">
        <f>12*4*2</f>
        <v>96</v>
      </c>
      <c r="E19" s="87" t="s">
        <v>40</v>
      </c>
      <c r="F19" s="71">
        <v>0.04</v>
      </c>
      <c r="G19" s="88">
        <f>14</f>
        <v>14</v>
      </c>
      <c r="H19" s="54">
        <f t="shared" si="4"/>
        <v>1344</v>
      </c>
      <c r="I19" s="88"/>
      <c r="J19" s="50">
        <v>0.06</v>
      </c>
      <c r="K19" s="38">
        <v>30503</v>
      </c>
      <c r="L19" s="38">
        <f t="shared" si="1"/>
        <v>65729.231999999989</v>
      </c>
      <c r="M19" s="51">
        <f t="shared" ref="M19:M28" si="6">L19/K19</f>
        <v>2.1548448349342686</v>
      </c>
      <c r="N19" s="68">
        <v>0</v>
      </c>
      <c r="O19" s="54">
        <v>30503</v>
      </c>
      <c r="P19" s="53">
        <f t="shared" si="5"/>
        <v>0</v>
      </c>
      <c r="Q19" s="54">
        <f t="shared" si="3"/>
        <v>0</v>
      </c>
      <c r="R19" s="55"/>
    </row>
    <row r="20" spans="1:18" ht="18.350000000000001" x14ac:dyDescent="0.3">
      <c r="A20" s="38">
        <f>SUBTOTAL(3,$G$4:G20)</f>
        <v>11</v>
      </c>
      <c r="B20" s="86" t="s">
        <v>44</v>
      </c>
      <c r="C20" s="74" t="s">
        <v>21</v>
      </c>
      <c r="D20" s="74">
        <v>12</v>
      </c>
      <c r="E20" s="87" t="s">
        <v>22</v>
      </c>
      <c r="F20" s="71">
        <v>0.02</v>
      </c>
      <c r="G20" s="88">
        <v>10167</v>
      </c>
      <c r="H20" s="54">
        <f t="shared" si="4"/>
        <v>122004</v>
      </c>
      <c r="I20" s="88"/>
      <c r="J20" s="50">
        <v>0.06</v>
      </c>
      <c r="K20" s="38">
        <v>30503</v>
      </c>
      <c r="L20" s="38">
        <f t="shared" si="1"/>
        <v>65729.231999999989</v>
      </c>
      <c r="M20" s="51">
        <f t="shared" si="6"/>
        <v>2.1548448349342686</v>
      </c>
      <c r="N20" s="52">
        <v>0.03</v>
      </c>
      <c r="O20" s="54">
        <v>30503</v>
      </c>
      <c r="P20" s="53">
        <f t="shared" si="5"/>
        <v>25584</v>
      </c>
      <c r="Q20" s="54">
        <f t="shared" si="3"/>
        <v>0.83873717339278109</v>
      </c>
      <c r="R20" s="55"/>
    </row>
    <row r="21" spans="1:18" ht="18.350000000000001" x14ac:dyDescent="0.3">
      <c r="A21" s="38">
        <f>SUBTOTAL(3,$G$4:G21)</f>
        <v>12</v>
      </c>
      <c r="B21" s="86" t="s">
        <v>45</v>
      </c>
      <c r="C21" s="74" t="s">
        <v>21</v>
      </c>
      <c r="D21" s="74">
        <v>12</v>
      </c>
      <c r="E21" s="87" t="s">
        <v>22</v>
      </c>
      <c r="F21" s="71">
        <v>0.02</v>
      </c>
      <c r="G21" s="88">
        <v>10167</v>
      </c>
      <c r="H21" s="54">
        <f t="shared" si="4"/>
        <v>122004</v>
      </c>
      <c r="I21" s="88"/>
      <c r="J21" s="50">
        <v>0.02</v>
      </c>
      <c r="K21" s="38">
        <v>30503</v>
      </c>
      <c r="L21" s="38">
        <f t="shared" si="1"/>
        <v>21909.743999999999</v>
      </c>
      <c r="M21" s="51">
        <f t="shared" si="6"/>
        <v>0.71828161164475623</v>
      </c>
      <c r="N21" s="52">
        <v>0.03</v>
      </c>
      <c r="O21" s="54">
        <v>30503</v>
      </c>
      <c r="P21" s="53">
        <f t="shared" si="5"/>
        <v>25584</v>
      </c>
      <c r="Q21" s="54">
        <f t="shared" si="3"/>
        <v>0.83873717339278109</v>
      </c>
      <c r="R21" s="55"/>
    </row>
    <row r="22" spans="1:18" ht="73.349999999999994" x14ac:dyDescent="0.3">
      <c r="A22" s="38">
        <f>SUBTOTAL(3,$G$4:G22)</f>
        <v>13</v>
      </c>
      <c r="B22" s="86" t="s">
        <v>46</v>
      </c>
      <c r="C22" s="74" t="s">
        <v>35</v>
      </c>
      <c r="D22" s="74">
        <v>6</v>
      </c>
      <c r="E22" s="87" t="s">
        <v>37</v>
      </c>
      <c r="F22" s="71">
        <v>0.04</v>
      </c>
      <c r="G22" s="74">
        <v>1</v>
      </c>
      <c r="H22" s="54">
        <f t="shared" si="4"/>
        <v>6</v>
      </c>
      <c r="I22" s="88"/>
      <c r="J22" s="50">
        <v>0.01</v>
      </c>
      <c r="K22" s="38"/>
      <c r="L22" s="38">
        <f t="shared" si="1"/>
        <v>10954.871999999999</v>
      </c>
      <c r="M22" s="51"/>
      <c r="N22" s="52">
        <v>0.04</v>
      </c>
      <c r="O22" s="49"/>
      <c r="P22" s="53">
        <f t="shared" si="5"/>
        <v>34112</v>
      </c>
      <c r="Q22" s="54"/>
      <c r="R22" s="60" t="s">
        <v>363</v>
      </c>
    </row>
    <row r="23" spans="1:18" ht="18.350000000000001" x14ac:dyDescent="0.3">
      <c r="A23" s="38">
        <f>SUBTOTAL(3,$G$4:G23)</f>
        <v>14</v>
      </c>
      <c r="B23" s="86" t="s">
        <v>47</v>
      </c>
      <c r="C23" s="74" t="s">
        <v>36</v>
      </c>
      <c r="D23" s="74">
        <v>2</v>
      </c>
      <c r="E23" s="87" t="s">
        <v>22</v>
      </c>
      <c r="F23" s="71">
        <v>0.01</v>
      </c>
      <c r="G23" s="88">
        <v>30503</v>
      </c>
      <c r="H23" s="54">
        <f t="shared" si="4"/>
        <v>61006</v>
      </c>
      <c r="I23" s="88"/>
      <c r="J23" s="50">
        <v>0.01</v>
      </c>
      <c r="K23" s="38">
        <v>30503</v>
      </c>
      <c r="L23" s="38">
        <f t="shared" si="1"/>
        <v>10954.871999999999</v>
      </c>
      <c r="M23" s="51">
        <f t="shared" si="6"/>
        <v>0.35914080582237812</v>
      </c>
      <c r="N23" s="50">
        <v>0.01</v>
      </c>
      <c r="O23" s="54">
        <v>30503</v>
      </c>
      <c r="P23" s="53">
        <f t="shared" si="5"/>
        <v>8528</v>
      </c>
      <c r="Q23" s="54">
        <f t="shared" si="3"/>
        <v>0.27957905779759368</v>
      </c>
      <c r="R23" s="55"/>
    </row>
    <row r="24" spans="1:18" ht="36.65" x14ac:dyDescent="0.3">
      <c r="A24" s="38">
        <f>SUBTOTAL(3,$G$4:G24)</f>
        <v>15</v>
      </c>
      <c r="B24" s="86" t="s">
        <v>344</v>
      </c>
      <c r="C24" s="74" t="s">
        <v>39</v>
      </c>
      <c r="D24" s="74">
        <f>4*10</f>
        <v>40</v>
      </c>
      <c r="E24" s="87" t="s">
        <v>40</v>
      </c>
      <c r="F24" s="71">
        <v>0.04</v>
      </c>
      <c r="G24" s="88">
        <v>3500</v>
      </c>
      <c r="H24" s="54">
        <f t="shared" si="4"/>
        <v>140000</v>
      </c>
      <c r="I24" s="88"/>
      <c r="J24" s="50">
        <v>0.02</v>
      </c>
      <c r="K24" s="38">
        <v>65600</v>
      </c>
      <c r="L24" s="38">
        <f t="shared" si="1"/>
        <v>21909.743999999999</v>
      </c>
      <c r="M24" s="51">
        <f t="shared" si="6"/>
        <v>0.33399000000000001</v>
      </c>
      <c r="N24" s="69">
        <v>7.0000000000000007E-2</v>
      </c>
      <c r="O24" s="70">
        <v>65600</v>
      </c>
      <c r="P24" s="53">
        <f t="shared" si="5"/>
        <v>59696.000000000007</v>
      </c>
      <c r="Q24" s="54">
        <f t="shared" si="3"/>
        <v>0.91000000000000014</v>
      </c>
      <c r="R24" s="64"/>
    </row>
    <row r="25" spans="1:18" ht="18.350000000000001" x14ac:dyDescent="0.3">
      <c r="A25" s="38">
        <f>SUBTOTAL(3,$G$4:G25)</f>
        <v>16</v>
      </c>
      <c r="B25" s="86" t="s">
        <v>44</v>
      </c>
      <c r="C25" s="74" t="s">
        <v>33</v>
      </c>
      <c r="D25" s="74">
        <f>4</f>
        <v>4</v>
      </c>
      <c r="E25" s="87" t="s">
        <v>40</v>
      </c>
      <c r="F25" s="71">
        <v>1.2999999999999999E-2</v>
      </c>
      <c r="G25" s="88">
        <f>7500</f>
        <v>7500</v>
      </c>
      <c r="H25" s="54">
        <f t="shared" si="4"/>
        <v>30000</v>
      </c>
      <c r="I25" s="88"/>
      <c r="J25" s="50"/>
      <c r="K25" s="38"/>
      <c r="L25" s="38"/>
      <c r="M25" s="51"/>
      <c r="N25" s="69"/>
      <c r="O25" s="70"/>
      <c r="P25" s="53"/>
      <c r="Q25" s="54"/>
      <c r="R25" s="64"/>
    </row>
    <row r="26" spans="1:18" ht="36.65" x14ac:dyDescent="0.3">
      <c r="A26" s="38">
        <f>SUBTOTAL(3,$G$4:G26)</f>
        <v>17</v>
      </c>
      <c r="B26" s="86" t="s">
        <v>345</v>
      </c>
      <c r="C26" s="74" t="s">
        <v>33</v>
      </c>
      <c r="D26" s="74">
        <f>4</f>
        <v>4</v>
      </c>
      <c r="E26" s="87" t="s">
        <v>40</v>
      </c>
      <c r="F26" s="71">
        <v>5.0000000000000001E-3</v>
      </c>
      <c r="G26" s="88">
        <v>3500</v>
      </c>
      <c r="H26" s="54">
        <f t="shared" si="4"/>
        <v>14000</v>
      </c>
      <c r="I26" s="88"/>
      <c r="J26" s="50"/>
      <c r="K26" s="38"/>
      <c r="L26" s="38"/>
      <c r="M26" s="51"/>
      <c r="N26" s="69"/>
      <c r="O26" s="70"/>
      <c r="P26" s="53"/>
      <c r="Q26" s="54"/>
      <c r="R26" s="64"/>
    </row>
    <row r="27" spans="1:18" ht="73.349999999999994" x14ac:dyDescent="0.3">
      <c r="A27" s="38">
        <f>SUBTOTAL(3,$G$4:G27)</f>
        <v>18</v>
      </c>
      <c r="B27" s="86" t="s">
        <v>48</v>
      </c>
      <c r="C27" s="74" t="s">
        <v>35</v>
      </c>
      <c r="D27" s="74">
        <v>6</v>
      </c>
      <c r="E27" s="87" t="s">
        <v>37</v>
      </c>
      <c r="F27" s="71">
        <v>0.01</v>
      </c>
      <c r="G27" s="74">
        <v>1</v>
      </c>
      <c r="H27" s="54">
        <f t="shared" si="4"/>
        <v>6</v>
      </c>
      <c r="I27" s="88"/>
      <c r="J27" s="50">
        <v>1.4999999999999999E-2</v>
      </c>
      <c r="K27" s="38"/>
      <c r="L27" s="38">
        <f t="shared" si="1"/>
        <v>16432.307999999997</v>
      </c>
      <c r="M27" s="51"/>
      <c r="N27" s="69">
        <v>0.01</v>
      </c>
      <c r="O27" s="37"/>
      <c r="P27" s="53">
        <f t="shared" si="5"/>
        <v>8528</v>
      </c>
      <c r="Q27" s="54"/>
      <c r="R27" s="60" t="s">
        <v>363</v>
      </c>
    </row>
    <row r="28" spans="1:18" ht="18.350000000000001" x14ac:dyDescent="0.3">
      <c r="A28" s="38">
        <f>SUBTOTAL(3,$G$4:G28)</f>
        <v>19</v>
      </c>
      <c r="B28" s="86" t="s">
        <v>49</v>
      </c>
      <c r="C28" s="74" t="s">
        <v>36</v>
      </c>
      <c r="D28" s="74">
        <v>2</v>
      </c>
      <c r="E28" s="87" t="s">
        <v>40</v>
      </c>
      <c r="F28" s="71">
        <v>2E-3</v>
      </c>
      <c r="G28" s="88">
        <v>3500</v>
      </c>
      <c r="H28" s="54">
        <f t="shared" si="4"/>
        <v>7000</v>
      </c>
      <c r="I28" s="88"/>
      <c r="J28" s="50">
        <v>0.01</v>
      </c>
      <c r="K28" s="38">
        <v>65600</v>
      </c>
      <c r="L28" s="38">
        <f t="shared" si="1"/>
        <v>10954.871999999999</v>
      </c>
      <c r="M28" s="51">
        <f t="shared" si="6"/>
        <v>0.166995</v>
      </c>
      <c r="N28" s="52">
        <v>5.0000000000000001E-3</v>
      </c>
      <c r="O28" s="54">
        <v>65600</v>
      </c>
      <c r="P28" s="53">
        <f t="shared" si="5"/>
        <v>4264</v>
      </c>
      <c r="Q28" s="54">
        <f t="shared" si="3"/>
        <v>6.5000000000000002E-2</v>
      </c>
      <c r="R28" s="55"/>
    </row>
    <row r="29" spans="1:18" ht="18.350000000000001" x14ac:dyDescent="0.3">
      <c r="A29" s="41" t="s">
        <v>50</v>
      </c>
      <c r="B29" s="61" t="s">
        <v>51</v>
      </c>
      <c r="C29" s="62"/>
      <c r="D29" s="62"/>
      <c r="E29" s="47"/>
      <c r="F29" s="46">
        <f>SUM(F30:F35)</f>
        <v>6.0000000000000005E-2</v>
      </c>
      <c r="G29" s="47"/>
      <c r="H29" s="47"/>
      <c r="I29" s="63"/>
      <c r="J29" s="46">
        <f>SUM(J30:J34)</f>
        <v>0.08</v>
      </c>
      <c r="K29" s="47"/>
      <c r="L29" s="47"/>
      <c r="M29" s="47"/>
      <c r="N29" s="46">
        <f>SUM(N30:N34)</f>
        <v>4.4999999999999998E-2</v>
      </c>
      <c r="O29" s="47"/>
      <c r="P29" s="63"/>
      <c r="Q29" s="63"/>
      <c r="R29" s="45"/>
    </row>
    <row r="30" spans="1:18" ht="18.350000000000001" x14ac:dyDescent="0.3">
      <c r="A30" s="38">
        <f>SUBTOTAL(3,$G$4:G30)</f>
        <v>20</v>
      </c>
      <c r="B30" s="73" t="s">
        <v>52</v>
      </c>
      <c r="C30" s="74" t="s">
        <v>36</v>
      </c>
      <c r="D30" s="74">
        <v>2</v>
      </c>
      <c r="E30" s="87" t="s">
        <v>22</v>
      </c>
      <c r="F30" s="71">
        <v>0.02</v>
      </c>
      <c r="G30" s="88">
        <v>1240</v>
      </c>
      <c r="H30" s="54">
        <f>G30*D30</f>
        <v>2480</v>
      </c>
      <c r="I30" s="88"/>
      <c r="J30" s="50">
        <v>2.5000000000000001E-2</v>
      </c>
      <c r="K30" s="38">
        <v>1240</v>
      </c>
      <c r="L30" s="38">
        <f t="shared" si="1"/>
        <v>27387.18</v>
      </c>
      <c r="M30" s="51">
        <f>L30/K30</f>
        <v>22.086435483870968</v>
      </c>
      <c r="N30" s="52">
        <v>5.0000000000000001E-3</v>
      </c>
      <c r="O30" s="54">
        <v>1240</v>
      </c>
      <c r="P30" s="53">
        <f>$S$4*N30</f>
        <v>4264</v>
      </c>
      <c r="Q30" s="54">
        <f t="shared" si="3"/>
        <v>3.4387096774193546</v>
      </c>
      <c r="R30" s="55"/>
    </row>
    <row r="31" spans="1:18" ht="18.350000000000001" x14ac:dyDescent="0.3">
      <c r="A31" s="38">
        <f>SUBTOTAL(3,$G$4:G31)</f>
        <v>20</v>
      </c>
      <c r="B31" s="73" t="s">
        <v>53</v>
      </c>
      <c r="C31" s="74" t="s">
        <v>21</v>
      </c>
      <c r="D31" s="74">
        <v>12</v>
      </c>
      <c r="E31" s="87" t="s">
        <v>40</v>
      </c>
      <c r="F31" s="71"/>
      <c r="G31" s="74"/>
      <c r="H31" s="74"/>
      <c r="I31" s="88"/>
      <c r="J31" s="50">
        <v>0.03</v>
      </c>
      <c r="K31" s="38">
        <v>437</v>
      </c>
      <c r="L31" s="38">
        <f t="shared" si="1"/>
        <v>32864.615999999995</v>
      </c>
      <c r="M31" s="51">
        <f t="shared" ref="M31:M33" si="7">L31/K31</f>
        <v>75.205070938215087</v>
      </c>
      <c r="N31" s="50">
        <v>0.03</v>
      </c>
      <c r="O31" s="49">
        <v>437</v>
      </c>
      <c r="P31" s="53">
        <f>$S$4*N31</f>
        <v>25584</v>
      </c>
      <c r="Q31" s="54">
        <f t="shared" si="3"/>
        <v>58.544622425629292</v>
      </c>
      <c r="R31" s="55"/>
    </row>
    <row r="32" spans="1:18" ht="18.350000000000001" x14ac:dyDescent="0.3">
      <c r="A32" s="38">
        <f>SUBTOTAL(3,$G$4:G32)</f>
        <v>20</v>
      </c>
      <c r="B32" s="73" t="s">
        <v>54</v>
      </c>
      <c r="C32" s="74" t="s">
        <v>33</v>
      </c>
      <c r="D32" s="74">
        <v>4</v>
      </c>
      <c r="E32" s="87" t="s">
        <v>22</v>
      </c>
      <c r="F32" s="87"/>
      <c r="G32" s="74"/>
      <c r="H32" s="74"/>
      <c r="I32" s="88"/>
      <c r="J32" s="50"/>
      <c r="K32" s="38"/>
      <c r="L32" s="38">
        <f t="shared" si="1"/>
        <v>0</v>
      </c>
      <c r="M32" s="51"/>
      <c r="N32" s="38"/>
      <c r="O32" s="49"/>
      <c r="P32" s="53">
        <f>$S$4*N32</f>
        <v>0</v>
      </c>
      <c r="Q32" s="54"/>
      <c r="R32" s="55"/>
    </row>
    <row r="33" spans="1:18" ht="18.350000000000001" x14ac:dyDescent="0.3">
      <c r="A33" s="38">
        <f>SUBTOTAL(3,$G$4:G33)</f>
        <v>21</v>
      </c>
      <c r="B33" s="73" t="s">
        <v>55</v>
      </c>
      <c r="C33" s="74" t="s">
        <v>21</v>
      </c>
      <c r="D33" s="74">
        <v>12</v>
      </c>
      <c r="E33" s="87" t="s">
        <v>322</v>
      </c>
      <c r="F33" s="71">
        <v>0.03</v>
      </c>
      <c r="G33" s="88">
        <f>G14</f>
        <v>21900</v>
      </c>
      <c r="H33" s="54">
        <f>G33*D33</f>
        <v>262800</v>
      </c>
      <c r="I33" s="88"/>
      <c r="J33" s="50">
        <v>2.5000000000000001E-2</v>
      </c>
      <c r="K33" s="38">
        <v>1263</v>
      </c>
      <c r="L33" s="38">
        <f t="shared" si="1"/>
        <v>27387.18</v>
      </c>
      <c r="M33" s="51">
        <f t="shared" si="7"/>
        <v>21.684228028503565</v>
      </c>
      <c r="N33" s="52">
        <v>0.01</v>
      </c>
      <c r="O33" s="54">
        <v>1263</v>
      </c>
      <c r="P33" s="53">
        <f>$S$4*N33</f>
        <v>8528</v>
      </c>
      <c r="Q33" s="54">
        <f t="shared" si="3"/>
        <v>6.7521773555027709</v>
      </c>
      <c r="R33" s="55"/>
    </row>
    <row r="34" spans="1:18" ht="18.350000000000001" x14ac:dyDescent="0.3">
      <c r="A34" s="38">
        <f>SUBTOTAL(3,$G$4:G34)</f>
        <v>21</v>
      </c>
      <c r="B34" s="73" t="s">
        <v>56</v>
      </c>
      <c r="C34" s="74" t="s">
        <v>36</v>
      </c>
      <c r="D34" s="74">
        <v>2</v>
      </c>
      <c r="E34" s="87" t="s">
        <v>22</v>
      </c>
      <c r="F34" s="87"/>
      <c r="G34" s="74"/>
      <c r="H34" s="74"/>
      <c r="I34" s="88"/>
      <c r="J34" s="50"/>
      <c r="K34" s="38"/>
      <c r="L34" s="38">
        <f t="shared" si="1"/>
        <v>0</v>
      </c>
      <c r="M34" s="51"/>
      <c r="N34" s="38"/>
      <c r="O34" s="49"/>
      <c r="P34" s="53">
        <f>$S$4*N34</f>
        <v>0</v>
      </c>
      <c r="Q34" s="54"/>
      <c r="R34" s="55"/>
    </row>
    <row r="35" spans="1:18" ht="18.350000000000001" x14ac:dyDescent="0.3">
      <c r="A35" s="38">
        <f>SUBTOTAL(3,$G$4:G35)</f>
        <v>22</v>
      </c>
      <c r="B35" s="73" t="s">
        <v>341</v>
      </c>
      <c r="C35" s="74" t="s">
        <v>21</v>
      </c>
      <c r="D35" s="74">
        <v>12</v>
      </c>
      <c r="E35" s="87" t="s">
        <v>40</v>
      </c>
      <c r="F35" s="71">
        <v>0.01</v>
      </c>
      <c r="G35" s="74">
        <v>6</v>
      </c>
      <c r="H35" s="54">
        <f>G35*D35</f>
        <v>72</v>
      </c>
      <c r="I35" s="88"/>
      <c r="J35" s="50"/>
      <c r="K35" s="38"/>
      <c r="L35" s="38"/>
      <c r="M35" s="51"/>
      <c r="N35" s="38"/>
      <c r="O35" s="49"/>
      <c r="P35" s="53"/>
      <c r="Q35" s="54"/>
      <c r="R35" s="55"/>
    </row>
    <row r="36" spans="1:18" ht="18.350000000000001" x14ac:dyDescent="0.3">
      <c r="A36" s="41" t="s">
        <v>57</v>
      </c>
      <c r="B36" s="61" t="s">
        <v>58</v>
      </c>
      <c r="C36" s="62"/>
      <c r="D36" s="62"/>
      <c r="E36" s="47"/>
      <c r="F36" s="46">
        <f>SUM(F37:F44)</f>
        <v>0.13999999999999999</v>
      </c>
      <c r="G36" s="47"/>
      <c r="H36" s="47"/>
      <c r="I36" s="63"/>
      <c r="J36" s="46">
        <f>SUM(J37:J44)</f>
        <v>0.13</v>
      </c>
      <c r="K36" s="47"/>
      <c r="L36" s="47"/>
      <c r="M36" s="47"/>
      <c r="N36" s="46">
        <f>SUM(N37:N44)</f>
        <v>0.12000000000000001</v>
      </c>
      <c r="O36" s="47"/>
      <c r="P36" s="63"/>
      <c r="Q36" s="63"/>
      <c r="R36" s="45"/>
    </row>
    <row r="37" spans="1:18" ht="36.65" x14ac:dyDescent="0.3">
      <c r="A37" s="38">
        <f>SUBTOTAL(3,$G$4:G37)</f>
        <v>23</v>
      </c>
      <c r="B37" s="73" t="s">
        <v>59</v>
      </c>
      <c r="C37" s="74" t="s">
        <v>60</v>
      </c>
      <c r="D37" s="74">
        <v>2</v>
      </c>
      <c r="E37" s="87" t="s">
        <v>24</v>
      </c>
      <c r="F37" s="71">
        <v>0.02</v>
      </c>
      <c r="G37" s="74">
        <v>22</v>
      </c>
      <c r="H37" s="54">
        <f t="shared" ref="H37:H44" si="8">G37*D37</f>
        <v>44</v>
      </c>
      <c r="I37" s="88"/>
      <c r="J37" s="50">
        <v>0.04</v>
      </c>
      <c r="K37" s="38">
        <v>22</v>
      </c>
      <c r="L37" s="38">
        <f t="shared" si="1"/>
        <v>43819.487999999998</v>
      </c>
      <c r="M37" s="51">
        <f>L37/K37</f>
        <v>1991.794909090909</v>
      </c>
      <c r="N37" s="50">
        <v>0.04</v>
      </c>
      <c r="O37" s="49">
        <v>22</v>
      </c>
      <c r="P37" s="53">
        <f t="shared" ref="P37:P44" si="9">$S$4*N37</f>
        <v>34112</v>
      </c>
      <c r="Q37" s="54">
        <f t="shared" si="3"/>
        <v>1550.5454545454545</v>
      </c>
      <c r="R37" s="55"/>
    </row>
    <row r="38" spans="1:18" ht="36.65" x14ac:dyDescent="0.3">
      <c r="A38" s="38">
        <f>SUBTOTAL(3,$G$4:G38)</f>
        <v>24</v>
      </c>
      <c r="B38" s="73" t="s">
        <v>61</v>
      </c>
      <c r="C38" s="74" t="s">
        <v>60</v>
      </c>
      <c r="D38" s="74">
        <v>2</v>
      </c>
      <c r="E38" s="87" t="s">
        <v>24</v>
      </c>
      <c r="F38" s="71">
        <v>0.01</v>
      </c>
      <c r="G38" s="74">
        <v>25</v>
      </c>
      <c r="H38" s="54">
        <f t="shared" si="8"/>
        <v>50</v>
      </c>
      <c r="I38" s="88"/>
      <c r="J38" s="50">
        <v>0.04</v>
      </c>
      <c r="K38" s="38">
        <v>25</v>
      </c>
      <c r="L38" s="38">
        <f t="shared" si="1"/>
        <v>43819.487999999998</v>
      </c>
      <c r="M38" s="51">
        <f t="shared" ref="M38:M44" si="10">L38/K38</f>
        <v>1752.7795199999998</v>
      </c>
      <c r="N38" s="52">
        <v>0.01</v>
      </c>
      <c r="O38" s="49">
        <v>25</v>
      </c>
      <c r="P38" s="53">
        <f t="shared" si="9"/>
        <v>8528</v>
      </c>
      <c r="Q38" s="54">
        <f t="shared" si="3"/>
        <v>341.12</v>
      </c>
      <c r="R38" s="55"/>
    </row>
    <row r="39" spans="1:18" ht="36.65" x14ac:dyDescent="0.3">
      <c r="A39" s="38">
        <f>SUBTOTAL(3,$G$4:G39)</f>
        <v>25</v>
      </c>
      <c r="B39" s="73" t="s">
        <v>62</v>
      </c>
      <c r="C39" s="74" t="s">
        <v>60</v>
      </c>
      <c r="D39" s="74">
        <v>2</v>
      </c>
      <c r="E39" s="87" t="s">
        <v>24</v>
      </c>
      <c r="F39" s="71">
        <v>1.4999999999999999E-2</v>
      </c>
      <c r="G39" s="74">
        <v>11</v>
      </c>
      <c r="H39" s="54">
        <f t="shared" si="8"/>
        <v>22</v>
      </c>
      <c r="I39" s="88"/>
      <c r="J39" s="50">
        <v>0.02</v>
      </c>
      <c r="K39" s="38">
        <v>11</v>
      </c>
      <c r="L39" s="38">
        <f t="shared" si="1"/>
        <v>21909.743999999999</v>
      </c>
      <c r="M39" s="51">
        <f t="shared" si="10"/>
        <v>1991.794909090909</v>
      </c>
      <c r="N39" s="50">
        <v>0.02</v>
      </c>
      <c r="O39" s="49">
        <v>11</v>
      </c>
      <c r="P39" s="53">
        <f t="shared" si="9"/>
        <v>17056</v>
      </c>
      <c r="Q39" s="54">
        <f t="shared" si="3"/>
        <v>1550.5454545454545</v>
      </c>
      <c r="R39" s="55"/>
    </row>
    <row r="40" spans="1:18" ht="36.65" x14ac:dyDescent="0.3">
      <c r="A40" s="38">
        <f>SUBTOTAL(3,$G$4:G40)</f>
        <v>26</v>
      </c>
      <c r="B40" s="73" t="s">
        <v>63</v>
      </c>
      <c r="C40" s="74" t="s">
        <v>21</v>
      </c>
      <c r="D40" s="74">
        <v>12</v>
      </c>
      <c r="E40" s="87" t="s">
        <v>24</v>
      </c>
      <c r="F40" s="71">
        <v>0.04</v>
      </c>
      <c r="G40" s="74">
        <v>114</v>
      </c>
      <c r="H40" s="54">
        <f t="shared" si="8"/>
        <v>1368</v>
      </c>
      <c r="I40" s="88"/>
      <c r="J40" s="50">
        <v>0.02</v>
      </c>
      <c r="K40" s="38">
        <v>114</v>
      </c>
      <c r="L40" s="38">
        <f t="shared" si="1"/>
        <v>21909.743999999999</v>
      </c>
      <c r="M40" s="51">
        <f t="shared" si="10"/>
        <v>192.19073684210525</v>
      </c>
      <c r="N40" s="50">
        <v>0.02</v>
      </c>
      <c r="O40" s="49">
        <v>114</v>
      </c>
      <c r="P40" s="53">
        <f t="shared" si="9"/>
        <v>17056</v>
      </c>
      <c r="Q40" s="54">
        <f t="shared" si="3"/>
        <v>149.61403508771929</v>
      </c>
      <c r="R40" s="55"/>
    </row>
    <row r="41" spans="1:18" ht="36.65" x14ac:dyDescent="0.3">
      <c r="A41" s="38">
        <f>SUBTOTAL(3,$G$4:G41)</f>
        <v>27</v>
      </c>
      <c r="B41" s="73" t="s">
        <v>347</v>
      </c>
      <c r="C41" s="74" t="s">
        <v>21</v>
      </c>
      <c r="D41" s="74">
        <v>12</v>
      </c>
      <c r="E41" s="87" t="s">
        <v>24</v>
      </c>
      <c r="F41" s="71">
        <v>0.01</v>
      </c>
      <c r="G41" s="74">
        <v>66</v>
      </c>
      <c r="H41" s="54">
        <f t="shared" si="8"/>
        <v>792</v>
      </c>
      <c r="I41" s="88"/>
      <c r="J41" s="50"/>
      <c r="K41" s="38"/>
      <c r="L41" s="38"/>
      <c r="M41" s="51"/>
      <c r="N41" s="50"/>
      <c r="O41" s="49"/>
      <c r="P41" s="53"/>
      <c r="Q41" s="54"/>
      <c r="R41" s="55"/>
    </row>
    <row r="42" spans="1:18" ht="18.350000000000001" x14ac:dyDescent="0.3">
      <c r="A42" s="38">
        <f>SUBTOTAL(3,$G$4:G42)</f>
        <v>28</v>
      </c>
      <c r="B42" s="73" t="s">
        <v>350</v>
      </c>
      <c r="C42" s="74" t="s">
        <v>21</v>
      </c>
      <c r="D42" s="74">
        <v>12</v>
      </c>
      <c r="E42" s="87" t="s">
        <v>24</v>
      </c>
      <c r="F42" s="71">
        <v>0.02</v>
      </c>
      <c r="G42" s="74">
        <v>22</v>
      </c>
      <c r="H42" s="54">
        <f t="shared" si="8"/>
        <v>264</v>
      </c>
      <c r="I42" s="88"/>
      <c r="J42" s="50"/>
      <c r="K42" s="38"/>
      <c r="L42" s="38"/>
      <c r="M42" s="51"/>
      <c r="N42" s="50"/>
      <c r="O42" s="49"/>
      <c r="P42" s="53"/>
      <c r="Q42" s="54"/>
      <c r="R42" s="55"/>
    </row>
    <row r="43" spans="1:18" ht="36.65" x14ac:dyDescent="0.3">
      <c r="A43" s="38">
        <f>SUBTOTAL(3,$G$4:G43)</f>
        <v>29</v>
      </c>
      <c r="B43" s="73" t="s">
        <v>64</v>
      </c>
      <c r="C43" s="74" t="s">
        <v>36</v>
      </c>
      <c r="D43" s="74">
        <v>2</v>
      </c>
      <c r="E43" s="87" t="s">
        <v>24</v>
      </c>
      <c r="F43" s="71">
        <v>5.0000000000000001E-3</v>
      </c>
      <c r="G43" s="74">
        <v>71</v>
      </c>
      <c r="H43" s="54">
        <f t="shared" si="8"/>
        <v>142</v>
      </c>
      <c r="I43" s="88"/>
      <c r="J43" s="50">
        <v>5.0000000000000001E-3</v>
      </c>
      <c r="K43" s="38">
        <v>71</v>
      </c>
      <c r="L43" s="38">
        <f t="shared" si="1"/>
        <v>5477.4359999999997</v>
      </c>
      <c r="M43" s="51">
        <f t="shared" si="10"/>
        <v>77.146985915492948</v>
      </c>
      <c r="N43" s="52">
        <v>0.02</v>
      </c>
      <c r="O43" s="49">
        <v>71</v>
      </c>
      <c r="P43" s="53">
        <f t="shared" si="9"/>
        <v>17056</v>
      </c>
      <c r="Q43" s="54">
        <f t="shared" si="3"/>
        <v>240.22535211267606</v>
      </c>
      <c r="R43" s="55"/>
    </row>
    <row r="44" spans="1:18" ht="18.350000000000001" x14ac:dyDescent="0.3">
      <c r="A44" s="38">
        <f>SUBTOTAL(3,$G$4:G44)</f>
        <v>30</v>
      </c>
      <c r="B44" s="73" t="s">
        <v>65</v>
      </c>
      <c r="C44" s="74" t="s">
        <v>33</v>
      </c>
      <c r="D44" s="74">
        <v>4</v>
      </c>
      <c r="E44" s="87" t="s">
        <v>24</v>
      </c>
      <c r="F44" s="71">
        <v>0.02</v>
      </c>
      <c r="G44" s="74">
        <v>5</v>
      </c>
      <c r="H44" s="54">
        <f t="shared" si="8"/>
        <v>20</v>
      </c>
      <c r="I44" s="88"/>
      <c r="J44" s="50">
        <v>5.0000000000000001E-3</v>
      </c>
      <c r="K44" s="38">
        <v>5</v>
      </c>
      <c r="L44" s="38">
        <f t="shared" si="1"/>
        <v>5477.4359999999997</v>
      </c>
      <c r="M44" s="51">
        <f t="shared" si="10"/>
        <v>1095.4872</v>
      </c>
      <c r="N44" s="52">
        <v>0.01</v>
      </c>
      <c r="O44" s="49">
        <v>5</v>
      </c>
      <c r="P44" s="53">
        <f t="shared" si="9"/>
        <v>8528</v>
      </c>
      <c r="Q44" s="54">
        <f t="shared" si="3"/>
        <v>1705.6</v>
      </c>
      <c r="R44" s="55"/>
    </row>
    <row r="45" spans="1:18" ht="18.350000000000001" x14ac:dyDescent="0.3">
      <c r="A45" s="41" t="s">
        <v>66</v>
      </c>
      <c r="B45" s="61" t="s">
        <v>67</v>
      </c>
      <c r="C45" s="62"/>
      <c r="D45" s="62"/>
      <c r="E45" s="47"/>
      <c r="F45" s="46">
        <f>SUM(F46:F56)</f>
        <v>0.11000000000000001</v>
      </c>
      <c r="G45" s="47"/>
      <c r="H45" s="47"/>
      <c r="I45" s="63"/>
      <c r="J45" s="46">
        <f>SUM(J46:J56)</f>
        <v>7.9999999999999988E-2</v>
      </c>
      <c r="K45" s="47"/>
      <c r="L45" s="47"/>
      <c r="M45" s="47"/>
      <c r="N45" s="46">
        <f>SUM(N46:N56)</f>
        <v>0.125</v>
      </c>
      <c r="O45" s="47"/>
      <c r="P45" s="63"/>
      <c r="Q45" s="63"/>
      <c r="R45" s="45"/>
    </row>
    <row r="46" spans="1:18" ht="18.350000000000001" x14ac:dyDescent="0.3">
      <c r="A46" s="38">
        <f>SUBTOTAL(3,$G$4:G46)</f>
        <v>31</v>
      </c>
      <c r="B46" s="73" t="s">
        <v>68</v>
      </c>
      <c r="C46" s="74" t="s">
        <v>36</v>
      </c>
      <c r="D46" s="74">
        <v>2</v>
      </c>
      <c r="E46" s="87" t="s">
        <v>24</v>
      </c>
      <c r="F46" s="71">
        <v>0.01</v>
      </c>
      <c r="G46" s="74">
        <v>16</v>
      </c>
      <c r="H46" s="54">
        <f t="shared" ref="H46:H54" si="11">G46*D46</f>
        <v>32</v>
      </c>
      <c r="I46" s="88"/>
      <c r="J46" s="50">
        <v>0.01</v>
      </c>
      <c r="K46" s="38">
        <v>6</v>
      </c>
      <c r="L46" s="38">
        <f t="shared" si="1"/>
        <v>10954.871999999999</v>
      </c>
      <c r="M46" s="51">
        <f>L46/K46</f>
        <v>1825.8119999999999</v>
      </c>
      <c r="N46" s="50">
        <v>0.01</v>
      </c>
      <c r="O46" s="49">
        <v>6</v>
      </c>
      <c r="P46" s="53">
        <f t="shared" ref="P46:P56" si="12">$S$4*N46</f>
        <v>8528</v>
      </c>
      <c r="Q46" s="54">
        <f t="shared" si="3"/>
        <v>1421.3333333333333</v>
      </c>
      <c r="R46" s="37"/>
    </row>
    <row r="47" spans="1:18" ht="18.350000000000001" x14ac:dyDescent="0.3">
      <c r="A47" s="38">
        <f>SUBTOTAL(3,$G$4:G47)</f>
        <v>32</v>
      </c>
      <c r="B47" s="73" t="s">
        <v>69</v>
      </c>
      <c r="C47" s="74" t="s">
        <v>36</v>
      </c>
      <c r="D47" s="74">
        <v>2</v>
      </c>
      <c r="E47" s="87" t="s">
        <v>24</v>
      </c>
      <c r="F47" s="71">
        <v>1.4999999999999999E-2</v>
      </c>
      <c r="G47" s="74">
        <v>130</v>
      </c>
      <c r="H47" s="54">
        <f t="shared" si="11"/>
        <v>260</v>
      </c>
      <c r="I47" s="88"/>
      <c r="J47" s="50">
        <v>0.02</v>
      </c>
      <c r="K47" s="38">
        <v>130</v>
      </c>
      <c r="L47" s="38">
        <f t="shared" si="1"/>
        <v>21909.743999999999</v>
      </c>
      <c r="M47" s="51">
        <f t="shared" ref="M47:M56" si="13">L47/K47</f>
        <v>168.5364923076923</v>
      </c>
      <c r="N47" s="52">
        <v>0.01</v>
      </c>
      <c r="O47" s="49">
        <v>130</v>
      </c>
      <c r="P47" s="53">
        <f t="shared" si="12"/>
        <v>8528</v>
      </c>
      <c r="Q47" s="54">
        <f t="shared" si="3"/>
        <v>65.599999999999994</v>
      </c>
      <c r="R47" s="37"/>
    </row>
    <row r="48" spans="1:18" ht="18.350000000000001" x14ac:dyDescent="0.3">
      <c r="A48" s="38">
        <f>SUBTOTAL(3,$G$4:G48)</f>
        <v>33</v>
      </c>
      <c r="B48" s="73" t="s">
        <v>70</v>
      </c>
      <c r="C48" s="74" t="s">
        <v>36</v>
      </c>
      <c r="D48" s="74">
        <v>2</v>
      </c>
      <c r="E48" s="87" t="s">
        <v>24</v>
      </c>
      <c r="F48" s="71">
        <v>5.0000000000000001E-3</v>
      </c>
      <c r="G48" s="74">
        <v>108</v>
      </c>
      <c r="H48" s="54">
        <f t="shared" si="11"/>
        <v>216</v>
      </c>
      <c r="I48" s="88"/>
      <c r="J48" s="50">
        <v>1.4999999999999999E-2</v>
      </c>
      <c r="K48" s="38">
        <v>17</v>
      </c>
      <c r="L48" s="38">
        <f t="shared" si="1"/>
        <v>16432.307999999997</v>
      </c>
      <c r="M48" s="51">
        <f t="shared" si="13"/>
        <v>966.60635294117628</v>
      </c>
      <c r="N48" s="50">
        <v>1.4999999999999999E-2</v>
      </c>
      <c r="O48" s="49">
        <v>17</v>
      </c>
      <c r="P48" s="53">
        <f t="shared" si="12"/>
        <v>12792</v>
      </c>
      <c r="Q48" s="54">
        <f t="shared" si="3"/>
        <v>752.47058823529414</v>
      </c>
      <c r="R48" s="37"/>
    </row>
    <row r="49" spans="1:18" ht="18.350000000000001" x14ac:dyDescent="0.3">
      <c r="A49" s="38">
        <f>SUBTOTAL(3,$G$4:G49)</f>
        <v>34</v>
      </c>
      <c r="B49" s="73" t="s">
        <v>71</v>
      </c>
      <c r="C49" s="74" t="s">
        <v>36</v>
      </c>
      <c r="D49" s="74">
        <v>2</v>
      </c>
      <c r="E49" s="87" t="s">
        <v>24</v>
      </c>
      <c r="F49" s="71">
        <v>5.0000000000000001E-3</v>
      </c>
      <c r="G49" s="74">
        <v>106</v>
      </c>
      <c r="H49" s="54">
        <f t="shared" si="11"/>
        <v>212</v>
      </c>
      <c r="I49" s="88"/>
      <c r="J49" s="50">
        <v>5.0000000000000001E-3</v>
      </c>
      <c r="K49" s="38">
        <v>106</v>
      </c>
      <c r="L49" s="38">
        <f t="shared" si="1"/>
        <v>5477.4359999999997</v>
      </c>
      <c r="M49" s="51">
        <f t="shared" si="13"/>
        <v>51.673924528301882</v>
      </c>
      <c r="N49" s="50">
        <v>5.0000000000000001E-3</v>
      </c>
      <c r="O49" s="49">
        <v>106</v>
      </c>
      <c r="P49" s="54">
        <f t="shared" si="12"/>
        <v>4264</v>
      </c>
      <c r="Q49" s="54">
        <f t="shared" si="3"/>
        <v>40.226415094339622</v>
      </c>
      <c r="R49" s="37"/>
    </row>
    <row r="50" spans="1:18" ht="18.350000000000001" x14ac:dyDescent="0.3">
      <c r="A50" s="38">
        <f>SUBTOTAL(3,$G$4:G50)</f>
        <v>35</v>
      </c>
      <c r="B50" s="73" t="s">
        <v>72</v>
      </c>
      <c r="C50" s="74" t="s">
        <v>36</v>
      </c>
      <c r="D50" s="74">
        <v>2</v>
      </c>
      <c r="E50" s="87" t="s">
        <v>24</v>
      </c>
      <c r="F50" s="71">
        <v>5.0000000000000001E-3</v>
      </c>
      <c r="G50" s="74">
        <v>3</v>
      </c>
      <c r="H50" s="54">
        <f t="shared" si="11"/>
        <v>6</v>
      </c>
      <c r="I50" s="88"/>
      <c r="J50" s="50">
        <v>5.0000000000000001E-3</v>
      </c>
      <c r="K50" s="38">
        <v>3</v>
      </c>
      <c r="L50" s="38">
        <f t="shared" si="1"/>
        <v>5477.4359999999997</v>
      </c>
      <c r="M50" s="51">
        <f t="shared" si="13"/>
        <v>1825.8119999999999</v>
      </c>
      <c r="N50" s="50">
        <v>5.0000000000000001E-3</v>
      </c>
      <c r="O50" s="56">
        <v>3</v>
      </c>
      <c r="P50" s="53">
        <f t="shared" si="12"/>
        <v>4264</v>
      </c>
      <c r="Q50" s="54">
        <f t="shared" si="3"/>
        <v>1421.3333333333333</v>
      </c>
      <c r="R50" s="37"/>
    </row>
    <row r="51" spans="1:18" ht="18.350000000000001" x14ac:dyDescent="0.3">
      <c r="A51" s="38">
        <f>SUBTOTAL(3,$G$4:G51)</f>
        <v>35</v>
      </c>
      <c r="B51" s="73" t="s">
        <v>73</v>
      </c>
      <c r="C51" s="74" t="s">
        <v>21</v>
      </c>
      <c r="D51" s="74">
        <v>12</v>
      </c>
      <c r="E51" s="87" t="s">
        <v>22</v>
      </c>
      <c r="F51" s="71"/>
      <c r="G51" s="74"/>
      <c r="H51" s="54">
        <f t="shared" si="11"/>
        <v>0</v>
      </c>
      <c r="I51" s="88"/>
      <c r="J51" s="50">
        <v>0</v>
      </c>
      <c r="K51" s="38" t="s">
        <v>74</v>
      </c>
      <c r="L51" s="38">
        <f t="shared" si="1"/>
        <v>0</v>
      </c>
      <c r="M51" s="51"/>
      <c r="N51" s="50">
        <v>0</v>
      </c>
      <c r="O51" s="49" t="s">
        <v>74</v>
      </c>
      <c r="P51" s="53">
        <f t="shared" si="12"/>
        <v>0</v>
      </c>
      <c r="Q51" s="54"/>
      <c r="R51" s="37"/>
    </row>
    <row r="52" spans="1:18" ht="18.350000000000001" x14ac:dyDescent="0.3">
      <c r="A52" s="38">
        <f>SUBTOTAL(3,$G$4:G52)</f>
        <v>36</v>
      </c>
      <c r="B52" s="73" t="s">
        <v>75</v>
      </c>
      <c r="C52" s="74" t="s">
        <v>36</v>
      </c>
      <c r="D52" s="74">
        <v>2</v>
      </c>
      <c r="E52" s="87" t="s">
        <v>24</v>
      </c>
      <c r="F52" s="71">
        <v>1.4999999999999999E-2</v>
      </c>
      <c r="G52" s="74">
        <v>324</v>
      </c>
      <c r="H52" s="54">
        <f t="shared" si="11"/>
        <v>648</v>
      </c>
      <c r="I52" s="88"/>
      <c r="J52" s="50">
        <v>6.0000000000000001E-3</v>
      </c>
      <c r="K52" s="38">
        <v>62</v>
      </c>
      <c r="L52" s="38">
        <f t="shared" si="1"/>
        <v>6572.9232000000002</v>
      </c>
      <c r="M52" s="51">
        <f t="shared" si="13"/>
        <v>106.01489032258065</v>
      </c>
      <c r="N52" s="50">
        <v>6.0000000000000001E-3</v>
      </c>
      <c r="O52" s="49">
        <v>62</v>
      </c>
      <c r="P52" s="53">
        <f t="shared" si="12"/>
        <v>5116.8</v>
      </c>
      <c r="Q52" s="54">
        <f t="shared" si="3"/>
        <v>82.529032258064518</v>
      </c>
      <c r="R52" s="37"/>
    </row>
    <row r="53" spans="1:18" ht="18.350000000000001" x14ac:dyDescent="0.3">
      <c r="A53" s="38">
        <f>SUBTOTAL(3,$G$4:G53)</f>
        <v>37</v>
      </c>
      <c r="B53" s="73" t="s">
        <v>76</v>
      </c>
      <c r="C53" s="74" t="s">
        <v>36</v>
      </c>
      <c r="D53" s="74">
        <v>2</v>
      </c>
      <c r="E53" s="87" t="s">
        <v>24</v>
      </c>
      <c r="F53" s="71">
        <v>1.4999999999999999E-2</v>
      </c>
      <c r="G53" s="74">
        <v>1280</v>
      </c>
      <c r="H53" s="54">
        <f t="shared" si="11"/>
        <v>2560</v>
      </c>
      <c r="I53" s="88"/>
      <c r="J53" s="50">
        <v>4.0000000000000001E-3</v>
      </c>
      <c r="K53" s="38">
        <v>44</v>
      </c>
      <c r="L53" s="38">
        <f t="shared" si="1"/>
        <v>4381.9488000000001</v>
      </c>
      <c r="M53" s="51">
        <f t="shared" si="13"/>
        <v>99.589745454545451</v>
      </c>
      <c r="N53" s="50">
        <v>4.0000000000000001E-3</v>
      </c>
      <c r="O53" s="49">
        <v>44</v>
      </c>
      <c r="P53" s="53">
        <f t="shared" si="12"/>
        <v>3411.2000000000003</v>
      </c>
      <c r="Q53" s="54">
        <f t="shared" si="3"/>
        <v>77.527272727272731</v>
      </c>
      <c r="R53" s="37"/>
    </row>
    <row r="54" spans="1:18" ht="36.65" x14ac:dyDescent="0.3">
      <c r="A54" s="38">
        <f>SUBTOTAL(3,$G$4:G54)</f>
        <v>38</v>
      </c>
      <c r="B54" s="73" t="s">
        <v>77</v>
      </c>
      <c r="C54" s="74" t="s">
        <v>33</v>
      </c>
      <c r="D54" s="74">
        <v>4</v>
      </c>
      <c r="E54" s="87" t="s">
        <v>22</v>
      </c>
      <c r="F54" s="71">
        <v>0.02</v>
      </c>
      <c r="G54" s="88">
        <v>50000</v>
      </c>
      <c r="H54" s="54">
        <f t="shared" si="11"/>
        <v>200000</v>
      </c>
      <c r="I54" s="88"/>
      <c r="J54" s="50">
        <v>0.01</v>
      </c>
      <c r="K54" s="38">
        <v>38500</v>
      </c>
      <c r="L54" s="38">
        <f t="shared" si="1"/>
        <v>10954.871999999999</v>
      </c>
      <c r="M54" s="51">
        <f t="shared" si="13"/>
        <v>0.28454212987012983</v>
      </c>
      <c r="N54" s="52">
        <v>0.04</v>
      </c>
      <c r="O54" s="54">
        <v>38500</v>
      </c>
      <c r="P54" s="53">
        <f t="shared" si="12"/>
        <v>34112</v>
      </c>
      <c r="Q54" s="54">
        <f t="shared" si="3"/>
        <v>0.88602597402597405</v>
      </c>
      <c r="R54" s="37"/>
    </row>
    <row r="55" spans="1:18" ht="18.350000000000001" x14ac:dyDescent="0.3">
      <c r="A55" s="38">
        <f>SUBTOTAL(3,$G$4:G55)</f>
        <v>38</v>
      </c>
      <c r="B55" s="73" t="s">
        <v>78</v>
      </c>
      <c r="C55" s="74" t="s">
        <v>36</v>
      </c>
      <c r="D55" s="74"/>
      <c r="E55" s="87"/>
      <c r="F55" s="71"/>
      <c r="G55" s="74"/>
      <c r="H55" s="54"/>
      <c r="I55" s="88"/>
      <c r="J55" s="50">
        <v>0</v>
      </c>
      <c r="K55" s="38" t="s">
        <v>79</v>
      </c>
      <c r="L55" s="38">
        <f t="shared" si="1"/>
        <v>0</v>
      </c>
      <c r="M55" s="51"/>
      <c r="N55" s="50">
        <v>0</v>
      </c>
      <c r="O55" s="49" t="s">
        <v>79</v>
      </c>
      <c r="P55" s="53">
        <f t="shared" si="12"/>
        <v>0</v>
      </c>
      <c r="Q55" s="54"/>
      <c r="R55" s="37"/>
    </row>
    <row r="56" spans="1:18" ht="18.350000000000001" x14ac:dyDescent="0.3">
      <c r="A56" s="38">
        <f>SUBTOTAL(3,$G$4:G56)</f>
        <v>39</v>
      </c>
      <c r="B56" s="73" t="s">
        <v>80</v>
      </c>
      <c r="C56" s="74" t="s">
        <v>33</v>
      </c>
      <c r="D56" s="74">
        <v>4</v>
      </c>
      <c r="E56" s="87" t="s">
        <v>22</v>
      </c>
      <c r="F56" s="71">
        <v>0.02</v>
      </c>
      <c r="G56" s="88">
        <v>50000</v>
      </c>
      <c r="H56" s="54">
        <f>G56*D56</f>
        <v>200000</v>
      </c>
      <c r="I56" s="88"/>
      <c r="J56" s="50">
        <v>5.0000000000000001E-3</v>
      </c>
      <c r="K56" s="38">
        <v>61206</v>
      </c>
      <c r="L56" s="38">
        <f t="shared" si="1"/>
        <v>5477.4359999999997</v>
      </c>
      <c r="M56" s="51">
        <f t="shared" si="13"/>
        <v>8.9491814527987448E-2</v>
      </c>
      <c r="N56" s="52">
        <v>0.03</v>
      </c>
      <c r="O56" s="54">
        <v>61206</v>
      </c>
      <c r="P56" s="53">
        <f t="shared" si="12"/>
        <v>25584</v>
      </c>
      <c r="Q56" s="54">
        <f t="shared" si="3"/>
        <v>0.41799823546711107</v>
      </c>
      <c r="R56" s="37"/>
    </row>
    <row r="57" spans="1:18" ht="18.350000000000001" x14ac:dyDescent="0.3">
      <c r="A57" s="41" t="s">
        <v>81</v>
      </c>
      <c r="B57" s="61" t="s">
        <v>82</v>
      </c>
      <c r="C57" s="62"/>
      <c r="D57" s="62"/>
      <c r="E57" s="47"/>
      <c r="F57" s="46">
        <f>SUM(F58:F61)</f>
        <v>4.2000000000000003E-2</v>
      </c>
      <c r="G57" s="47"/>
      <c r="H57" s="47"/>
      <c r="I57" s="63"/>
      <c r="J57" s="46">
        <f>SUM(J58:J61)</f>
        <v>0.06</v>
      </c>
      <c r="K57" s="47"/>
      <c r="L57" s="47"/>
      <c r="M57" s="47"/>
      <c r="N57" s="46">
        <f>SUM(N58:N61)</f>
        <v>3.5000000000000003E-2</v>
      </c>
      <c r="O57" s="47"/>
      <c r="P57" s="63"/>
      <c r="Q57" s="63"/>
      <c r="R57" s="45"/>
    </row>
    <row r="58" spans="1:18" ht="36.65" x14ac:dyDescent="0.3">
      <c r="A58" s="38">
        <f>SUBTOTAL(3,$G$4:G58)</f>
        <v>40</v>
      </c>
      <c r="B58" s="73" t="s">
        <v>83</v>
      </c>
      <c r="C58" s="74" t="s">
        <v>84</v>
      </c>
      <c r="D58" s="74">
        <f>365</f>
        <v>365</v>
      </c>
      <c r="E58" s="87" t="s">
        <v>40</v>
      </c>
      <c r="F58" s="71">
        <v>0.02</v>
      </c>
      <c r="G58" s="74">
        <v>7</v>
      </c>
      <c r="H58" s="54">
        <f>G58*D58</f>
        <v>2555</v>
      </c>
      <c r="I58" s="88"/>
      <c r="J58" s="50">
        <v>0.02</v>
      </c>
      <c r="K58" s="38">
        <v>7</v>
      </c>
      <c r="L58" s="38">
        <f t="shared" si="1"/>
        <v>21909.743999999999</v>
      </c>
      <c r="M58" s="51">
        <f>L58/K58</f>
        <v>3129.9634285714283</v>
      </c>
      <c r="N58" s="52">
        <v>0.01</v>
      </c>
      <c r="O58" s="49">
        <v>7</v>
      </c>
      <c r="P58" s="53">
        <f>$S$4*N58</f>
        <v>8528</v>
      </c>
      <c r="Q58" s="54">
        <f t="shared" si="3"/>
        <v>1218.2857142857142</v>
      </c>
      <c r="R58" s="55"/>
    </row>
    <row r="59" spans="1:18" ht="18.350000000000001" x14ac:dyDescent="0.3">
      <c r="A59" s="38">
        <f>SUBTOTAL(3,$G$4:G59)</f>
        <v>41</v>
      </c>
      <c r="B59" s="73" t="s">
        <v>85</v>
      </c>
      <c r="C59" s="74" t="s">
        <v>84</v>
      </c>
      <c r="D59" s="74">
        <v>365</v>
      </c>
      <c r="E59" s="87" t="s">
        <v>40</v>
      </c>
      <c r="F59" s="71">
        <v>0.01</v>
      </c>
      <c r="G59" s="74">
        <v>10</v>
      </c>
      <c r="H59" s="54">
        <f>G59*D59</f>
        <v>3650</v>
      </c>
      <c r="I59" s="88"/>
      <c r="J59" s="50">
        <v>2.5000000000000001E-2</v>
      </c>
      <c r="K59" s="38">
        <v>10</v>
      </c>
      <c r="L59" s="38">
        <f t="shared" si="1"/>
        <v>27387.18</v>
      </c>
      <c r="M59" s="51">
        <f t="shared" ref="M59:M61" si="14">L59/K59</f>
        <v>2738.7179999999998</v>
      </c>
      <c r="N59" s="52">
        <v>0.01</v>
      </c>
      <c r="O59" s="49">
        <v>10</v>
      </c>
      <c r="P59" s="53">
        <f>$S$4*N59</f>
        <v>8528</v>
      </c>
      <c r="Q59" s="54">
        <f t="shared" si="3"/>
        <v>852.8</v>
      </c>
      <c r="R59" s="55"/>
    </row>
    <row r="60" spans="1:18" ht="18.350000000000001" x14ac:dyDescent="0.3">
      <c r="A60" s="38">
        <f>SUBTOTAL(3,$G$4:G60)</f>
        <v>42</v>
      </c>
      <c r="B60" s="73" t="s">
        <v>86</v>
      </c>
      <c r="C60" s="74" t="s">
        <v>87</v>
      </c>
      <c r="D60" s="74">
        <v>1</v>
      </c>
      <c r="E60" s="87" t="s">
        <v>40</v>
      </c>
      <c r="F60" s="71">
        <v>2E-3</v>
      </c>
      <c r="G60" s="74">
        <v>1</v>
      </c>
      <c r="H60" s="54">
        <f>G60*D60</f>
        <v>1</v>
      </c>
      <c r="I60" s="88"/>
      <c r="J60" s="50">
        <v>5.0000000000000001E-3</v>
      </c>
      <c r="K60" s="38">
        <v>1</v>
      </c>
      <c r="L60" s="38">
        <f t="shared" si="1"/>
        <v>5477.4359999999997</v>
      </c>
      <c r="M60" s="51">
        <f t="shared" si="14"/>
        <v>5477.4359999999997</v>
      </c>
      <c r="N60" s="50">
        <v>5.0000000000000001E-3</v>
      </c>
      <c r="O60" s="49">
        <v>1</v>
      </c>
      <c r="P60" s="53">
        <f>$S$4*N60</f>
        <v>4264</v>
      </c>
      <c r="Q60" s="54">
        <f t="shared" si="3"/>
        <v>4264</v>
      </c>
      <c r="R60" s="55"/>
    </row>
    <row r="61" spans="1:18" ht="18.350000000000001" x14ac:dyDescent="0.3">
      <c r="A61" s="38">
        <f>SUBTOTAL(3,$G$4:G61)</f>
        <v>43</v>
      </c>
      <c r="B61" s="73" t="s">
        <v>88</v>
      </c>
      <c r="C61" s="74" t="s">
        <v>84</v>
      </c>
      <c r="D61" s="74">
        <v>365</v>
      </c>
      <c r="E61" s="87" t="s">
        <v>40</v>
      </c>
      <c r="F61" s="71">
        <v>0.01</v>
      </c>
      <c r="G61" s="87">
        <v>1</v>
      </c>
      <c r="H61" s="54">
        <f>G61*D61</f>
        <v>365</v>
      </c>
      <c r="I61" s="88"/>
      <c r="J61" s="50">
        <v>0.01</v>
      </c>
      <c r="K61" s="38">
        <v>1</v>
      </c>
      <c r="L61" s="38">
        <f t="shared" si="1"/>
        <v>10954.871999999999</v>
      </c>
      <c r="M61" s="51">
        <f t="shared" si="14"/>
        <v>10954.871999999999</v>
      </c>
      <c r="N61" s="50">
        <v>0.01</v>
      </c>
      <c r="O61" s="38">
        <v>1</v>
      </c>
      <c r="P61" s="53">
        <f>$S$4*N61</f>
        <v>8528</v>
      </c>
      <c r="Q61" s="54">
        <f t="shared" si="3"/>
        <v>8528</v>
      </c>
      <c r="R61" s="55"/>
    </row>
    <row r="62" spans="1:18" ht="21.6" x14ac:dyDescent="0.3">
      <c r="A62" s="18"/>
      <c r="B62" s="5"/>
      <c r="C62" s="5"/>
      <c r="D62" s="5"/>
      <c r="E62" s="18"/>
      <c r="F62" s="22">
        <f>F57+F45+F36+F29+F17+F3</f>
        <v>1</v>
      </c>
      <c r="G62" s="18"/>
      <c r="H62" s="18"/>
      <c r="I62" s="35">
        <f>SUM(I4:I61)</f>
        <v>0</v>
      </c>
      <c r="J62" s="22">
        <f>J57+J45+J36+J29+J17+J3</f>
        <v>0.96500000000000008</v>
      </c>
      <c r="K62" s="18"/>
      <c r="L62" s="35">
        <f>SUM(L4:L61)</f>
        <v>1057145.1479999996</v>
      </c>
      <c r="M62" s="34"/>
      <c r="N62" s="22">
        <f>N57+N45+N36+N29+N17+N3</f>
        <v>0.95000000000000018</v>
      </c>
      <c r="O62" s="18"/>
      <c r="P62" s="35">
        <f>SUM(P4:P61)</f>
        <v>810160</v>
      </c>
      <c r="Q62" s="18"/>
      <c r="R62" s="18"/>
    </row>
    <row r="63" spans="1:18" ht="18.350000000000001" x14ac:dyDescent="0.3">
      <c r="I63" s="39">
        <f>I62*12</f>
        <v>0</v>
      </c>
      <c r="L63" s="39">
        <f>L62*12</f>
        <v>12685741.775999995</v>
      </c>
      <c r="P63" s="39">
        <f>P62*12</f>
        <v>9721920</v>
      </c>
    </row>
  </sheetData>
  <autoFilter ref="A3:S63" xr:uid="{8A2CFC2D-7B32-43A9-A1AB-A60B94CF96BE}"/>
  <mergeCells count="8">
    <mergeCell ref="N1:P1"/>
    <mergeCell ref="J1:L1"/>
    <mergeCell ref="F1:I1"/>
    <mergeCell ref="A1:A2"/>
    <mergeCell ref="B1:B2"/>
    <mergeCell ref="C1:C2"/>
    <mergeCell ref="E1:E2"/>
    <mergeCell ref="D1:D2"/>
  </mergeCells>
  <pageMargins left="0.23622047244094491" right="0.23622047244094491" top="0.74803149606299213" bottom="0.74803149606299213" header="0.31496062992125984" footer="0.31496062992125984"/>
  <pageSetup paperSize="9" scale="63" fitToHeight="0" orientation="landscape" r:id="rId1"/>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9B73E-0DA2-4ACC-A512-D372C3DE37C4}">
  <sheetPr>
    <pageSetUpPr fitToPage="1"/>
  </sheetPr>
  <dimension ref="A1:I25"/>
  <sheetViews>
    <sheetView view="pageBreakPreview" topLeftCell="A11" zoomScale="99" zoomScaleNormal="100" zoomScaleSheetLayoutView="99" workbookViewId="0">
      <selection activeCell="A25" sqref="A25:E25"/>
    </sheetView>
  </sheetViews>
  <sheetFormatPr defaultColWidth="17.109375" defaultRowHeight="15.05" x14ac:dyDescent="0.3"/>
  <cols>
    <col min="1" max="1" width="5.88671875" bestFit="1" customWidth="1"/>
    <col min="2" max="2" width="33.5546875" customWidth="1"/>
    <col min="3" max="3" width="13.109375" customWidth="1"/>
    <col min="4" max="4" width="11" customWidth="1"/>
    <col min="5" max="5" width="61.88671875" customWidth="1"/>
  </cols>
  <sheetData>
    <row r="1" spans="1:5" ht="19.649999999999999" thickBot="1" x14ac:dyDescent="0.35">
      <c r="A1" s="127" t="s">
        <v>89</v>
      </c>
      <c r="B1" s="128"/>
      <c r="C1" s="128"/>
      <c r="D1" s="128"/>
      <c r="E1" s="129"/>
    </row>
    <row r="2" spans="1:5" ht="19" x14ac:dyDescent="0.3">
      <c r="A2" s="130" t="s">
        <v>90</v>
      </c>
      <c r="B2" s="131"/>
      <c r="C2" s="131"/>
      <c r="D2" s="131"/>
      <c r="E2" s="132"/>
    </row>
    <row r="3" spans="1:5" ht="18.649999999999999" customHeight="1" x14ac:dyDescent="0.3">
      <c r="A3" s="133" t="s">
        <v>91</v>
      </c>
      <c r="B3" s="134" t="s">
        <v>92</v>
      </c>
      <c r="C3" s="133" t="s">
        <v>339</v>
      </c>
      <c r="D3" s="133" t="s">
        <v>18</v>
      </c>
      <c r="E3" s="133"/>
    </row>
    <row r="4" spans="1:5" ht="18.649999999999999" customHeight="1" x14ac:dyDescent="0.3">
      <c r="A4" s="133"/>
      <c r="B4" s="134"/>
      <c r="C4" s="133"/>
      <c r="D4" s="133"/>
      <c r="E4" s="133"/>
    </row>
    <row r="5" spans="1:5" ht="26.55" customHeight="1" x14ac:dyDescent="0.3">
      <c r="A5" s="102">
        <v>1</v>
      </c>
      <c r="B5" s="103" t="s">
        <v>95</v>
      </c>
      <c r="C5" s="102">
        <v>1</v>
      </c>
      <c r="D5" s="104"/>
      <c r="E5" s="101"/>
    </row>
    <row r="6" spans="1:5" ht="26.55" customHeight="1" x14ac:dyDescent="0.3">
      <c r="A6" s="102">
        <v>2</v>
      </c>
      <c r="B6" s="103" t="s">
        <v>96</v>
      </c>
      <c r="C6" s="102">
        <v>1</v>
      </c>
      <c r="D6" s="104"/>
      <c r="E6" s="101"/>
    </row>
    <row r="8" spans="1:5" ht="18.350000000000001" x14ac:dyDescent="0.3">
      <c r="A8" s="41" t="s">
        <v>0</v>
      </c>
      <c r="B8" s="43" t="s">
        <v>97</v>
      </c>
      <c r="C8" s="41" t="s">
        <v>98</v>
      </c>
      <c r="D8" s="41" t="s">
        <v>99</v>
      </c>
      <c r="E8" s="41" t="s">
        <v>18</v>
      </c>
    </row>
    <row r="9" spans="1:5" ht="55" x14ac:dyDescent="0.3">
      <c r="A9" s="49">
        <v>1</v>
      </c>
      <c r="B9" s="65" t="s">
        <v>100</v>
      </c>
      <c r="C9" s="49" t="s">
        <v>101</v>
      </c>
      <c r="D9" s="49">
        <v>1</v>
      </c>
      <c r="E9" s="60" t="s">
        <v>102</v>
      </c>
    </row>
    <row r="10" spans="1:5" ht="29.45" customHeight="1" x14ac:dyDescent="0.3">
      <c r="A10" s="137">
        <v>2</v>
      </c>
      <c r="B10" s="126" t="s">
        <v>103</v>
      </c>
      <c r="C10" s="137" t="s">
        <v>101</v>
      </c>
      <c r="D10" s="137">
        <v>1</v>
      </c>
      <c r="E10" s="135" t="s">
        <v>362</v>
      </c>
    </row>
    <row r="11" spans="1:5" ht="29.45" customHeight="1" x14ac:dyDescent="0.3">
      <c r="A11" s="137"/>
      <c r="B11" s="126"/>
      <c r="C11" s="137"/>
      <c r="D11" s="137"/>
      <c r="E11" s="136"/>
    </row>
    <row r="12" spans="1:5" ht="29.45" customHeight="1" x14ac:dyDescent="0.3">
      <c r="A12" s="137"/>
      <c r="B12" s="126"/>
      <c r="C12" s="137"/>
      <c r="D12" s="137"/>
      <c r="E12" s="136"/>
    </row>
    <row r="13" spans="1:5" x14ac:dyDescent="0.3">
      <c r="A13" s="137"/>
      <c r="B13" s="126"/>
      <c r="C13" s="137"/>
      <c r="D13" s="137"/>
      <c r="E13" s="136"/>
    </row>
    <row r="14" spans="1:5" ht="18.350000000000001" x14ac:dyDescent="0.3">
      <c r="A14" s="49">
        <v>3</v>
      </c>
      <c r="B14" s="60" t="s">
        <v>104</v>
      </c>
      <c r="C14" s="49" t="s">
        <v>101</v>
      </c>
      <c r="D14" s="49">
        <v>1</v>
      </c>
      <c r="E14" s="55"/>
    </row>
    <row r="15" spans="1:5" ht="18.350000000000001" x14ac:dyDescent="0.3">
      <c r="A15" s="49">
        <v>4</v>
      </c>
      <c r="B15" s="60" t="s">
        <v>105</v>
      </c>
      <c r="C15" s="49" t="s">
        <v>101</v>
      </c>
      <c r="D15" s="49">
        <v>6</v>
      </c>
      <c r="E15" s="55" t="s">
        <v>106</v>
      </c>
    </row>
    <row r="16" spans="1:5" ht="18.350000000000001" x14ac:dyDescent="0.3">
      <c r="A16" s="49">
        <v>5</v>
      </c>
      <c r="B16" s="60" t="s">
        <v>107</v>
      </c>
      <c r="C16" s="49" t="s">
        <v>101</v>
      </c>
      <c r="D16" s="49">
        <v>1</v>
      </c>
      <c r="E16" s="55"/>
    </row>
    <row r="17" spans="1:9" ht="18.350000000000001" x14ac:dyDescent="0.3">
      <c r="A17" s="49">
        <v>6</v>
      </c>
      <c r="B17" s="60" t="s">
        <v>351</v>
      </c>
      <c r="C17" s="49" t="s">
        <v>101</v>
      </c>
      <c r="D17" s="49">
        <v>1</v>
      </c>
      <c r="E17" s="55" t="s">
        <v>352</v>
      </c>
    </row>
    <row r="18" spans="1:9" ht="36.65" x14ac:dyDescent="0.3">
      <c r="A18" s="49">
        <v>7</v>
      </c>
      <c r="B18" s="73" t="s">
        <v>111</v>
      </c>
      <c r="C18" s="74" t="s">
        <v>101</v>
      </c>
      <c r="D18" s="74">
        <v>1</v>
      </c>
      <c r="E18" s="75"/>
    </row>
    <row r="19" spans="1:9" ht="18.350000000000001" x14ac:dyDescent="0.3">
      <c r="A19" s="49">
        <v>8</v>
      </c>
      <c r="B19" s="60" t="s">
        <v>112</v>
      </c>
      <c r="C19" s="49" t="s">
        <v>101</v>
      </c>
      <c r="D19" s="49">
        <v>0</v>
      </c>
      <c r="E19" s="60"/>
    </row>
    <row r="20" spans="1:9" ht="18.350000000000001" x14ac:dyDescent="0.3">
      <c r="A20" s="49">
        <v>9</v>
      </c>
      <c r="B20" s="60" t="s">
        <v>113</v>
      </c>
      <c r="C20" s="49" t="s">
        <v>101</v>
      </c>
      <c r="D20" s="49">
        <f>D21+D23</f>
        <v>36</v>
      </c>
      <c r="E20" s="60"/>
      <c r="G20">
        <f>D20*600*30</f>
        <v>648000</v>
      </c>
      <c r="H20">
        <f>G20*1.2</f>
        <v>777600</v>
      </c>
      <c r="I20">
        <f>H20/32</f>
        <v>24300</v>
      </c>
    </row>
    <row r="21" spans="1:9" ht="18.350000000000001" x14ac:dyDescent="0.3">
      <c r="A21" s="140" t="s">
        <v>114</v>
      </c>
      <c r="B21" s="72" t="s">
        <v>10</v>
      </c>
      <c r="C21" s="141" t="s">
        <v>101</v>
      </c>
      <c r="D21" s="140">
        <v>30</v>
      </c>
      <c r="E21" s="139"/>
      <c r="G21">
        <f>D21/32</f>
        <v>0.9375</v>
      </c>
    </row>
    <row r="22" spans="1:9" ht="18.350000000000001" x14ac:dyDescent="0.3">
      <c r="A22" s="140"/>
      <c r="B22" s="72" t="s">
        <v>115</v>
      </c>
      <c r="C22" s="141"/>
      <c r="D22" s="140"/>
      <c r="E22" s="139"/>
      <c r="G22">
        <v>30</v>
      </c>
      <c r="H22">
        <v>35</v>
      </c>
    </row>
    <row r="23" spans="1:9" ht="18.350000000000001" x14ac:dyDescent="0.3">
      <c r="A23" s="140" t="s">
        <v>116</v>
      </c>
      <c r="B23" s="72" t="s">
        <v>117</v>
      </c>
      <c r="C23" s="141" t="s">
        <v>101</v>
      </c>
      <c r="D23" s="140">
        <v>6</v>
      </c>
      <c r="E23" s="142" t="s">
        <v>119</v>
      </c>
    </row>
    <row r="24" spans="1:9" ht="18.350000000000001" x14ac:dyDescent="0.3">
      <c r="A24" s="140"/>
      <c r="B24" s="72" t="s">
        <v>118</v>
      </c>
      <c r="C24" s="141"/>
      <c r="D24" s="140"/>
      <c r="E24" s="142"/>
    </row>
    <row r="25" spans="1:9" ht="75.95" customHeight="1" x14ac:dyDescent="0.3">
      <c r="A25" s="138" t="s">
        <v>121</v>
      </c>
      <c r="B25" s="138"/>
      <c r="C25" s="138"/>
      <c r="D25" s="138"/>
      <c r="E25" s="138"/>
    </row>
  </sheetData>
  <mergeCells count="21">
    <mergeCell ref="A25:E25"/>
    <mergeCell ref="E21:E22"/>
    <mergeCell ref="A23:A24"/>
    <mergeCell ref="C23:C24"/>
    <mergeCell ref="D23:D24"/>
    <mergeCell ref="E23:E24"/>
    <mergeCell ref="A21:A22"/>
    <mergeCell ref="C21:C22"/>
    <mergeCell ref="D21:D22"/>
    <mergeCell ref="B10:B13"/>
    <mergeCell ref="A1:E1"/>
    <mergeCell ref="A2:E2"/>
    <mergeCell ref="A3:A4"/>
    <mergeCell ref="B3:B4"/>
    <mergeCell ref="D3:D4"/>
    <mergeCell ref="E3:E4"/>
    <mergeCell ref="C3:C4"/>
    <mergeCell ref="E10:E13"/>
    <mergeCell ref="A10:A13"/>
    <mergeCell ref="C10:C13"/>
    <mergeCell ref="D10:D13"/>
  </mergeCells>
  <pageMargins left="0.25" right="0.25" top="0.75" bottom="0.75" header="0.3" footer="0.3"/>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46743-B0DD-4966-8387-15FAC793C586}">
  <dimension ref="A1:E26"/>
  <sheetViews>
    <sheetView workbookViewId="0">
      <selection activeCell="B11" sqref="B11"/>
    </sheetView>
  </sheetViews>
  <sheetFormatPr defaultRowHeight="15.05" x14ac:dyDescent="0.3"/>
  <cols>
    <col min="1" max="1" width="6.5546875" bestFit="1" customWidth="1"/>
    <col min="2" max="2" width="50.44140625" customWidth="1"/>
    <col min="3" max="3" width="18.44140625" customWidth="1"/>
    <col min="4" max="4" width="14.44140625" customWidth="1"/>
    <col min="5" max="5" width="36.109375" customWidth="1"/>
  </cols>
  <sheetData>
    <row r="1" spans="1:5" ht="19.649999999999999" thickBot="1" x14ac:dyDescent="0.35">
      <c r="A1" s="127" t="s">
        <v>122</v>
      </c>
      <c r="B1" s="128"/>
      <c r="C1" s="128"/>
      <c r="D1" s="128"/>
      <c r="E1" s="144"/>
    </row>
    <row r="2" spans="1:5" ht="19" x14ac:dyDescent="0.3">
      <c r="A2" s="145" t="s">
        <v>90</v>
      </c>
      <c r="B2" s="146"/>
      <c r="C2" s="146"/>
      <c r="D2" s="146"/>
      <c r="E2" s="147"/>
    </row>
    <row r="3" spans="1:5" ht="18.350000000000001" x14ac:dyDescent="0.3">
      <c r="A3" s="148" t="s">
        <v>91</v>
      </c>
      <c r="B3" s="148" t="s">
        <v>92</v>
      </c>
      <c r="C3" s="36" t="s">
        <v>93</v>
      </c>
      <c r="D3" s="148" t="s">
        <v>18</v>
      </c>
      <c r="E3" s="148"/>
    </row>
    <row r="4" spans="1:5" ht="18.350000000000001" x14ac:dyDescent="0.3">
      <c r="A4" s="148"/>
      <c r="B4" s="148"/>
      <c r="C4" s="36" t="s">
        <v>94</v>
      </c>
      <c r="D4" s="148"/>
      <c r="E4" s="148"/>
    </row>
    <row r="5" spans="1:5" ht="18.350000000000001" x14ac:dyDescent="0.3">
      <c r="A5" s="49">
        <v>1</v>
      </c>
      <c r="B5" s="37" t="s">
        <v>123</v>
      </c>
      <c r="C5" s="38">
        <v>1</v>
      </c>
      <c r="D5" s="143"/>
      <c r="E5" s="143"/>
    </row>
    <row r="6" spans="1:5" ht="19" x14ac:dyDescent="0.3">
      <c r="A6" s="25"/>
      <c r="E6" s="26"/>
    </row>
    <row r="7" spans="1:5" ht="36.65" x14ac:dyDescent="0.3">
      <c r="A7" s="66" t="s">
        <v>91</v>
      </c>
      <c r="B7" s="66" t="s">
        <v>92</v>
      </c>
      <c r="C7" s="67" t="s">
        <v>124</v>
      </c>
      <c r="D7" s="41" t="s">
        <v>339</v>
      </c>
      <c r="E7" s="66" t="s">
        <v>18</v>
      </c>
    </row>
    <row r="8" spans="1:5" ht="183.3" x14ac:dyDescent="0.3">
      <c r="A8" s="49">
        <v>1</v>
      </c>
      <c r="B8" s="60" t="s">
        <v>125</v>
      </c>
      <c r="C8" s="49" t="s">
        <v>101</v>
      </c>
      <c r="D8" s="49">
        <v>500</v>
      </c>
      <c r="E8" s="60" t="s">
        <v>126</v>
      </c>
    </row>
    <row r="9" spans="1:5" ht="55" x14ac:dyDescent="0.3">
      <c r="A9" s="49">
        <v>2</v>
      </c>
      <c r="B9" s="65" t="s">
        <v>127</v>
      </c>
      <c r="C9" s="49" t="s">
        <v>101</v>
      </c>
      <c r="D9" s="49">
        <v>1</v>
      </c>
      <c r="E9" s="60" t="s">
        <v>128</v>
      </c>
    </row>
    <row r="10" spans="1:5" ht="36.65" x14ac:dyDescent="0.3">
      <c r="A10" s="149">
        <v>3</v>
      </c>
      <c r="B10" s="60" t="s">
        <v>129</v>
      </c>
      <c r="C10" s="137" t="s">
        <v>131</v>
      </c>
      <c r="D10" s="149">
        <v>3</v>
      </c>
      <c r="E10" s="150"/>
    </row>
    <row r="11" spans="1:5" ht="18.350000000000001" x14ac:dyDescent="0.3">
      <c r="A11" s="149"/>
      <c r="B11" s="60" t="s">
        <v>130</v>
      </c>
      <c r="C11" s="137"/>
      <c r="D11" s="149"/>
      <c r="E11" s="150"/>
    </row>
    <row r="12" spans="1:5" ht="18.350000000000001" x14ac:dyDescent="0.3">
      <c r="A12" s="38" t="s">
        <v>114</v>
      </c>
      <c r="B12" s="64" t="s">
        <v>132</v>
      </c>
      <c r="C12" s="55"/>
      <c r="D12" s="55"/>
      <c r="E12" s="55"/>
    </row>
    <row r="13" spans="1:5" ht="18.350000000000001" x14ac:dyDescent="0.3">
      <c r="A13" s="38" t="s">
        <v>116</v>
      </c>
      <c r="B13" s="64" t="s">
        <v>133</v>
      </c>
      <c r="C13" s="55"/>
      <c r="D13" s="55"/>
      <c r="E13" s="55"/>
    </row>
    <row r="14" spans="1:5" ht="18.350000000000001" x14ac:dyDescent="0.3">
      <c r="A14" s="38" t="s">
        <v>120</v>
      </c>
      <c r="B14" s="64" t="s">
        <v>134</v>
      </c>
      <c r="C14" s="55"/>
      <c r="D14" s="55"/>
      <c r="E14" s="55"/>
    </row>
    <row r="15" spans="1:5" ht="18.350000000000001" x14ac:dyDescent="0.3">
      <c r="A15" s="38" t="s">
        <v>135</v>
      </c>
      <c r="B15" s="64" t="s">
        <v>136</v>
      </c>
      <c r="C15" s="55"/>
      <c r="D15" s="55"/>
      <c r="E15" s="55"/>
    </row>
    <row r="16" spans="1:5" ht="18.350000000000001" x14ac:dyDescent="0.3">
      <c r="A16" s="38" t="s">
        <v>137</v>
      </c>
      <c r="B16" s="64" t="s">
        <v>138</v>
      </c>
      <c r="C16" s="55"/>
      <c r="D16" s="55"/>
      <c r="E16" s="55"/>
    </row>
    <row r="17" spans="1:5" ht="18.350000000000001" x14ac:dyDescent="0.3">
      <c r="A17" s="38" t="s">
        <v>139</v>
      </c>
      <c r="B17" s="64" t="s">
        <v>140</v>
      </c>
      <c r="C17" s="55"/>
      <c r="D17" s="55"/>
      <c r="E17" s="55"/>
    </row>
    <row r="18" spans="1:5" ht="18.350000000000001" x14ac:dyDescent="0.3">
      <c r="A18" s="38" t="s">
        <v>141</v>
      </c>
      <c r="B18" s="64" t="s">
        <v>142</v>
      </c>
      <c r="C18" s="55"/>
      <c r="D18" s="55"/>
      <c r="E18" s="55"/>
    </row>
    <row r="19" spans="1:5" ht="18.350000000000001" x14ac:dyDescent="0.3">
      <c r="A19" s="38">
        <v>4</v>
      </c>
      <c r="B19" s="64" t="s">
        <v>143</v>
      </c>
      <c r="C19" s="55"/>
      <c r="D19" s="55"/>
      <c r="E19" s="55"/>
    </row>
    <row r="20" spans="1:5" ht="18.350000000000001" x14ac:dyDescent="0.3">
      <c r="A20" s="38" t="s">
        <v>114</v>
      </c>
      <c r="B20" s="64" t="s">
        <v>144</v>
      </c>
      <c r="C20" s="55"/>
      <c r="D20" s="55"/>
      <c r="E20" s="55"/>
    </row>
    <row r="21" spans="1:5" ht="18.350000000000001" x14ac:dyDescent="0.3">
      <c r="A21" s="38" t="s">
        <v>116</v>
      </c>
      <c r="B21" s="64" t="s">
        <v>145</v>
      </c>
      <c r="C21" s="55"/>
      <c r="D21" s="55"/>
      <c r="E21" s="55"/>
    </row>
    <row r="22" spans="1:5" ht="18.350000000000001" x14ac:dyDescent="0.3">
      <c r="A22" s="38" t="s">
        <v>120</v>
      </c>
      <c r="B22" s="64" t="s">
        <v>146</v>
      </c>
      <c r="C22" s="55"/>
      <c r="D22" s="55"/>
      <c r="E22" s="55"/>
    </row>
    <row r="23" spans="1:5" ht="18.350000000000001" x14ac:dyDescent="0.3">
      <c r="A23" s="38" t="s">
        <v>135</v>
      </c>
      <c r="B23" s="64" t="s">
        <v>147</v>
      </c>
      <c r="C23" s="55"/>
      <c r="D23" s="55"/>
      <c r="E23" s="55"/>
    </row>
    <row r="24" spans="1:5" ht="18.350000000000001" x14ac:dyDescent="0.3">
      <c r="A24" s="38" t="s">
        <v>137</v>
      </c>
      <c r="B24" s="64" t="s">
        <v>148</v>
      </c>
      <c r="C24" s="55"/>
      <c r="D24" s="55"/>
      <c r="E24" s="55"/>
    </row>
    <row r="25" spans="1:5" ht="18.350000000000001" x14ac:dyDescent="0.3">
      <c r="A25" s="38" t="s">
        <v>139</v>
      </c>
      <c r="B25" s="55" t="s">
        <v>149</v>
      </c>
      <c r="C25" s="55"/>
      <c r="D25" s="55"/>
      <c r="E25" s="55"/>
    </row>
    <row r="26" spans="1:5" ht="63.65" customHeight="1" x14ac:dyDescent="0.3">
      <c r="A26" s="138" t="s">
        <v>150</v>
      </c>
      <c r="B26" s="138"/>
      <c r="C26" s="138"/>
      <c r="D26" s="138"/>
      <c r="E26" s="138"/>
    </row>
  </sheetData>
  <mergeCells count="11">
    <mergeCell ref="A26:E26"/>
    <mergeCell ref="A10:A11"/>
    <mergeCell ref="C10:C11"/>
    <mergeCell ref="D10:D11"/>
    <mergeCell ref="E10:E11"/>
    <mergeCell ref="D5:E5"/>
    <mergeCell ref="A1:E1"/>
    <mergeCell ref="A2:E2"/>
    <mergeCell ref="A3:A4"/>
    <mergeCell ref="B3:B4"/>
    <mergeCell ref="D3:E4"/>
  </mergeCells>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DE645-CD62-40E6-AB65-492DF92CB80F}">
  <dimension ref="A1:D174"/>
  <sheetViews>
    <sheetView workbookViewId="0">
      <pane ySplit="3" topLeftCell="A34" activePane="bottomLeft" state="frozen"/>
      <selection pane="bottomLeft" activeCell="B9" sqref="B9"/>
    </sheetView>
  </sheetViews>
  <sheetFormatPr defaultColWidth="39.44140625" defaultRowHeight="15.05" x14ac:dyDescent="0.3"/>
  <cols>
    <col min="1" max="1" width="14.88671875" customWidth="1"/>
    <col min="2" max="2" width="77.5546875" customWidth="1"/>
    <col min="3" max="3" width="13.44140625" customWidth="1"/>
    <col min="4" max="4" width="12.44140625" customWidth="1"/>
  </cols>
  <sheetData>
    <row r="1" spans="1:4" ht="19" x14ac:dyDescent="0.3">
      <c r="A1" s="151" t="s">
        <v>151</v>
      </c>
      <c r="B1" s="151"/>
      <c r="C1" s="151"/>
      <c r="D1" s="151"/>
    </row>
    <row r="2" spans="1:4" ht="19" x14ac:dyDescent="0.3">
      <c r="A2" s="151" t="s">
        <v>90</v>
      </c>
      <c r="B2" s="151"/>
      <c r="C2" s="151"/>
      <c r="D2" s="151"/>
    </row>
    <row r="3" spans="1:4" ht="18.350000000000001" x14ac:dyDescent="0.3">
      <c r="A3" s="76" t="s">
        <v>152</v>
      </c>
      <c r="B3" s="76" t="s">
        <v>153</v>
      </c>
      <c r="C3" s="76" t="s">
        <v>154</v>
      </c>
      <c r="D3" s="76" t="s">
        <v>155</v>
      </c>
    </row>
    <row r="4" spans="1:4" ht="18.350000000000001" x14ac:dyDescent="0.3">
      <c r="A4" s="77"/>
      <c r="B4" s="77" t="s">
        <v>20</v>
      </c>
      <c r="C4" s="77"/>
      <c r="D4" s="77"/>
    </row>
    <row r="5" spans="1:4" ht="36.65" x14ac:dyDescent="0.3">
      <c r="A5" s="78">
        <v>1</v>
      </c>
      <c r="B5" s="79" t="s">
        <v>156</v>
      </c>
      <c r="C5" s="80"/>
      <c r="D5" s="80"/>
    </row>
    <row r="6" spans="1:4" ht="18.350000000000001" x14ac:dyDescent="0.3">
      <c r="A6" s="78" t="s">
        <v>114</v>
      </c>
      <c r="B6" s="81" t="s">
        <v>157</v>
      </c>
      <c r="C6" s="78" t="s">
        <v>158</v>
      </c>
      <c r="D6" s="78"/>
    </row>
    <row r="7" spans="1:4" ht="18.350000000000001" x14ac:dyDescent="0.3">
      <c r="A7" s="78" t="s">
        <v>116</v>
      </c>
      <c r="B7" s="81" t="s">
        <v>159</v>
      </c>
      <c r="C7" s="78" t="s">
        <v>160</v>
      </c>
      <c r="D7" s="78"/>
    </row>
    <row r="8" spans="1:4" ht="55" x14ac:dyDescent="0.3">
      <c r="A8" s="78">
        <v>2</v>
      </c>
      <c r="B8" s="94" t="s">
        <v>161</v>
      </c>
      <c r="C8" s="95" t="s">
        <v>160</v>
      </c>
      <c r="D8" s="95"/>
    </row>
    <row r="9" spans="1:4" ht="55" x14ac:dyDescent="0.3">
      <c r="A9" s="78">
        <v>3</v>
      </c>
      <c r="B9" s="96" t="s">
        <v>162</v>
      </c>
      <c r="C9" s="97"/>
      <c r="D9" s="97"/>
    </row>
    <row r="10" spans="1:4" ht="18.350000000000001" x14ac:dyDescent="0.3">
      <c r="A10" s="78" t="s">
        <v>114</v>
      </c>
      <c r="B10" s="94" t="s">
        <v>163</v>
      </c>
      <c r="C10" s="95" t="s">
        <v>160</v>
      </c>
      <c r="D10" s="95"/>
    </row>
    <row r="11" spans="1:4" ht="18.350000000000001" x14ac:dyDescent="0.3">
      <c r="A11" s="78" t="s">
        <v>116</v>
      </c>
      <c r="B11" s="94" t="s">
        <v>164</v>
      </c>
      <c r="C11" s="95" t="s">
        <v>160</v>
      </c>
      <c r="D11" s="95"/>
    </row>
    <row r="12" spans="1:4" ht="18.350000000000001" x14ac:dyDescent="0.3">
      <c r="A12" s="78">
        <v>4</v>
      </c>
      <c r="B12" s="96" t="s">
        <v>165</v>
      </c>
      <c r="C12" s="98"/>
      <c r="D12" s="97"/>
    </row>
    <row r="13" spans="1:4" ht="73.349999999999994" x14ac:dyDescent="0.3">
      <c r="A13" s="152" t="s">
        <v>114</v>
      </c>
      <c r="B13" s="94" t="s">
        <v>166</v>
      </c>
      <c r="C13" s="153" t="s">
        <v>168</v>
      </c>
      <c r="D13" s="154"/>
    </row>
    <row r="14" spans="1:4" ht="18.350000000000001" x14ac:dyDescent="0.3">
      <c r="A14" s="152"/>
      <c r="B14" s="94" t="s">
        <v>167</v>
      </c>
      <c r="C14" s="153"/>
      <c r="D14" s="154"/>
    </row>
    <row r="15" spans="1:4" ht="18.350000000000001" x14ac:dyDescent="0.3">
      <c r="A15" s="78">
        <v>5</v>
      </c>
      <c r="B15" s="96" t="s">
        <v>169</v>
      </c>
      <c r="C15" s="98"/>
      <c r="D15" s="97"/>
    </row>
    <row r="16" spans="1:4" ht="73.349999999999994" x14ac:dyDescent="0.3">
      <c r="A16" s="78" t="s">
        <v>114</v>
      </c>
      <c r="B16" s="94" t="s">
        <v>170</v>
      </c>
      <c r="C16" s="95" t="s">
        <v>171</v>
      </c>
      <c r="D16" s="95"/>
    </row>
    <row r="17" spans="1:4" ht="18.350000000000001" x14ac:dyDescent="0.3">
      <c r="A17" s="78">
        <v>6</v>
      </c>
      <c r="B17" s="96" t="s">
        <v>172</v>
      </c>
      <c r="C17" s="98"/>
      <c r="D17" s="97"/>
    </row>
    <row r="18" spans="1:4" ht="73.349999999999994" x14ac:dyDescent="0.3">
      <c r="A18" s="78">
        <v>7</v>
      </c>
      <c r="B18" s="94" t="s">
        <v>170</v>
      </c>
      <c r="C18" s="99" t="s">
        <v>160</v>
      </c>
      <c r="D18" s="95"/>
    </row>
    <row r="19" spans="1:4" ht="36.65" x14ac:dyDescent="0.3">
      <c r="A19" s="78">
        <v>8</v>
      </c>
      <c r="B19" s="94" t="s">
        <v>173</v>
      </c>
      <c r="C19" s="95" t="s">
        <v>171</v>
      </c>
      <c r="D19" s="95"/>
    </row>
    <row r="20" spans="1:4" ht="36.65" x14ac:dyDescent="0.3">
      <c r="A20" s="78">
        <v>9</v>
      </c>
      <c r="B20" s="94" t="s">
        <v>174</v>
      </c>
      <c r="C20" s="95" t="s">
        <v>171</v>
      </c>
      <c r="D20" s="95"/>
    </row>
    <row r="21" spans="1:4" ht="18.350000000000001" x14ac:dyDescent="0.3">
      <c r="A21" s="78">
        <v>10</v>
      </c>
      <c r="B21" s="79" t="s">
        <v>175</v>
      </c>
      <c r="C21" s="83"/>
      <c r="D21" s="82"/>
    </row>
    <row r="22" spans="1:4" ht="91.65" x14ac:dyDescent="0.3">
      <c r="A22" s="78" t="s">
        <v>114</v>
      </c>
      <c r="B22" s="65" t="s">
        <v>176</v>
      </c>
      <c r="C22" s="78" t="s">
        <v>177</v>
      </c>
      <c r="D22" s="85"/>
    </row>
    <row r="23" spans="1:4" ht="36.65" x14ac:dyDescent="0.3">
      <c r="A23" s="78">
        <v>11</v>
      </c>
      <c r="B23" s="79" t="s">
        <v>178</v>
      </c>
      <c r="C23" s="82"/>
      <c r="D23" s="82"/>
    </row>
    <row r="24" spans="1:4" ht="91.65" x14ac:dyDescent="0.3">
      <c r="A24" s="78" t="s">
        <v>114</v>
      </c>
      <c r="B24" s="65" t="s">
        <v>179</v>
      </c>
      <c r="C24" s="78" t="s">
        <v>177</v>
      </c>
      <c r="D24" s="78"/>
    </row>
    <row r="25" spans="1:4" ht="18.350000000000001" x14ac:dyDescent="0.3">
      <c r="A25" s="78">
        <v>12</v>
      </c>
      <c r="B25" s="94" t="s">
        <v>180</v>
      </c>
      <c r="C25" s="95" t="s">
        <v>181</v>
      </c>
      <c r="D25" s="95"/>
    </row>
    <row r="26" spans="1:4" ht="36.65" x14ac:dyDescent="0.3">
      <c r="A26" s="78">
        <v>13</v>
      </c>
      <c r="B26" s="79" t="s">
        <v>182</v>
      </c>
      <c r="C26" s="78" t="s">
        <v>160</v>
      </c>
      <c r="D26" s="78"/>
    </row>
    <row r="27" spans="1:4" ht="91.65" x14ac:dyDescent="0.3">
      <c r="A27" s="78">
        <v>14</v>
      </c>
      <c r="B27" s="79" t="s">
        <v>183</v>
      </c>
      <c r="C27" s="78" t="s">
        <v>160</v>
      </c>
      <c r="D27" s="78"/>
    </row>
    <row r="28" spans="1:4" ht="146.65" x14ac:dyDescent="0.3">
      <c r="A28" s="78">
        <v>15</v>
      </c>
      <c r="B28" s="79" t="s">
        <v>184</v>
      </c>
      <c r="C28" s="78" t="s">
        <v>160</v>
      </c>
      <c r="D28" s="78"/>
    </row>
    <row r="29" spans="1:4" ht="164.95" x14ac:dyDescent="0.3">
      <c r="A29" s="78">
        <v>16</v>
      </c>
      <c r="B29" s="79" t="s">
        <v>185</v>
      </c>
      <c r="C29" s="78" t="s">
        <v>160</v>
      </c>
      <c r="D29" s="78"/>
    </row>
    <row r="30" spans="1:4" ht="128.30000000000001" x14ac:dyDescent="0.3">
      <c r="A30" s="78">
        <v>17</v>
      </c>
      <c r="B30" s="79" t="s">
        <v>186</v>
      </c>
      <c r="C30" s="83"/>
      <c r="D30" s="82"/>
    </row>
    <row r="31" spans="1:4" ht="18.350000000000001" x14ac:dyDescent="0.3">
      <c r="A31" s="78" t="s">
        <v>114</v>
      </c>
      <c r="B31" s="65" t="s">
        <v>187</v>
      </c>
      <c r="C31" s="84" t="s">
        <v>168</v>
      </c>
      <c r="D31" s="78"/>
    </row>
    <row r="32" spans="1:4" ht="18.350000000000001" x14ac:dyDescent="0.3">
      <c r="A32" s="78" t="s">
        <v>116</v>
      </c>
      <c r="B32" s="65" t="s">
        <v>188</v>
      </c>
      <c r="C32" s="84" t="s">
        <v>168</v>
      </c>
      <c r="D32" s="78"/>
    </row>
    <row r="33" spans="1:4" ht="18.350000000000001" x14ac:dyDescent="0.3">
      <c r="A33" s="78">
        <v>18</v>
      </c>
      <c r="B33" s="79" t="s">
        <v>189</v>
      </c>
      <c r="C33" s="83"/>
      <c r="D33" s="82"/>
    </row>
    <row r="34" spans="1:4" ht="73.349999999999994" x14ac:dyDescent="0.3">
      <c r="A34" s="78" t="s">
        <v>114</v>
      </c>
      <c r="B34" s="65" t="s">
        <v>190</v>
      </c>
      <c r="C34" s="84" t="s">
        <v>168</v>
      </c>
      <c r="D34" s="78"/>
    </row>
    <row r="35" spans="1:4" ht="183.3" x14ac:dyDescent="0.3">
      <c r="A35" s="78" t="s">
        <v>116</v>
      </c>
      <c r="B35" s="65" t="s">
        <v>191</v>
      </c>
      <c r="C35" s="84" t="s">
        <v>168</v>
      </c>
      <c r="D35" s="78"/>
    </row>
    <row r="36" spans="1:4" ht="18.350000000000001" x14ac:dyDescent="0.3">
      <c r="A36" s="78" t="s">
        <v>120</v>
      </c>
      <c r="B36" s="65" t="s">
        <v>192</v>
      </c>
      <c r="C36" s="84" t="s">
        <v>158</v>
      </c>
      <c r="D36" s="78"/>
    </row>
    <row r="37" spans="1:4" ht="18.350000000000001" x14ac:dyDescent="0.3">
      <c r="A37" s="78" t="s">
        <v>135</v>
      </c>
      <c r="B37" s="65" t="s">
        <v>193</v>
      </c>
      <c r="C37" s="84" t="s">
        <v>158</v>
      </c>
      <c r="D37" s="78"/>
    </row>
    <row r="38" spans="1:4" ht="36.65" x14ac:dyDescent="0.3">
      <c r="A38" s="78">
        <v>19</v>
      </c>
      <c r="B38" s="79" t="s">
        <v>194</v>
      </c>
      <c r="C38" s="84" t="s">
        <v>168</v>
      </c>
      <c r="D38" s="78"/>
    </row>
    <row r="39" spans="1:4" ht="18.350000000000001" x14ac:dyDescent="0.3">
      <c r="A39" s="83"/>
      <c r="B39" s="79" t="s">
        <v>195</v>
      </c>
      <c r="C39" s="83"/>
      <c r="D39" s="83"/>
    </row>
    <row r="40" spans="1:4" ht="73.349999999999994" x14ac:dyDescent="0.3">
      <c r="A40" s="78">
        <v>20</v>
      </c>
      <c r="B40" s="96" t="s">
        <v>196</v>
      </c>
      <c r="C40" s="98"/>
      <c r="D40" s="97"/>
    </row>
    <row r="41" spans="1:4" ht="18.350000000000001" x14ac:dyDescent="0.3">
      <c r="A41" s="78" t="s">
        <v>114</v>
      </c>
      <c r="B41" s="94" t="s">
        <v>197</v>
      </c>
      <c r="C41" s="99" t="s">
        <v>24</v>
      </c>
      <c r="D41" s="95"/>
    </row>
    <row r="42" spans="1:4" ht="18.350000000000001" x14ac:dyDescent="0.3">
      <c r="A42" s="78" t="s">
        <v>116</v>
      </c>
      <c r="B42" s="94" t="s">
        <v>198</v>
      </c>
      <c r="C42" s="99" t="s">
        <v>24</v>
      </c>
      <c r="D42" s="95"/>
    </row>
    <row r="43" spans="1:4" ht="18.350000000000001" x14ac:dyDescent="0.3">
      <c r="A43" s="78" t="s">
        <v>120</v>
      </c>
      <c r="B43" s="94" t="s">
        <v>199</v>
      </c>
      <c r="C43" s="99" t="s">
        <v>24</v>
      </c>
      <c r="D43" s="95"/>
    </row>
    <row r="44" spans="1:4" ht="18.350000000000001" x14ac:dyDescent="0.3">
      <c r="A44" s="78" t="s">
        <v>135</v>
      </c>
      <c r="B44" s="94" t="s">
        <v>200</v>
      </c>
      <c r="C44" s="99" t="s">
        <v>24</v>
      </c>
      <c r="D44" s="95"/>
    </row>
    <row r="45" spans="1:4" ht="18.350000000000001" x14ac:dyDescent="0.3">
      <c r="A45" s="78" t="s">
        <v>137</v>
      </c>
      <c r="B45" s="96" t="s">
        <v>201</v>
      </c>
      <c r="C45" s="98"/>
      <c r="D45" s="97"/>
    </row>
    <row r="46" spans="1:4" ht="18.350000000000001" x14ac:dyDescent="0.3">
      <c r="A46" s="82"/>
      <c r="B46" s="94" t="s">
        <v>202</v>
      </c>
      <c r="C46" s="99" t="s">
        <v>24</v>
      </c>
      <c r="D46" s="95"/>
    </row>
    <row r="47" spans="1:4" ht="18.350000000000001" x14ac:dyDescent="0.3">
      <c r="A47" s="82"/>
      <c r="B47" s="94" t="s">
        <v>203</v>
      </c>
      <c r="C47" s="99" t="s">
        <v>24</v>
      </c>
      <c r="D47" s="95"/>
    </row>
    <row r="48" spans="1:4" ht="36.65" x14ac:dyDescent="0.3">
      <c r="A48" s="78">
        <v>21</v>
      </c>
      <c r="B48" s="96" t="s">
        <v>204</v>
      </c>
      <c r="C48" s="98"/>
      <c r="D48" s="97"/>
    </row>
    <row r="49" spans="1:4" ht="18.350000000000001" x14ac:dyDescent="0.3">
      <c r="A49" s="78" t="s">
        <v>114</v>
      </c>
      <c r="B49" s="94" t="s">
        <v>199</v>
      </c>
      <c r="C49" s="99" t="s">
        <v>24</v>
      </c>
      <c r="D49" s="95"/>
    </row>
    <row r="50" spans="1:4" ht="18.350000000000001" x14ac:dyDescent="0.3">
      <c r="A50" s="78" t="s">
        <v>116</v>
      </c>
      <c r="B50" s="94" t="s">
        <v>198</v>
      </c>
      <c r="C50" s="99" t="s">
        <v>24</v>
      </c>
      <c r="D50" s="95"/>
    </row>
    <row r="51" spans="1:4" ht="18.350000000000001" x14ac:dyDescent="0.3">
      <c r="A51" s="78" t="s">
        <v>120</v>
      </c>
      <c r="B51" s="94" t="s">
        <v>197</v>
      </c>
      <c r="C51" s="99" t="s">
        <v>24</v>
      </c>
      <c r="D51" s="95"/>
    </row>
    <row r="52" spans="1:4" ht="18.350000000000001" x14ac:dyDescent="0.3">
      <c r="A52" s="78" t="s">
        <v>135</v>
      </c>
      <c r="B52" s="94" t="s">
        <v>200</v>
      </c>
      <c r="C52" s="99" t="s">
        <v>24</v>
      </c>
      <c r="D52" s="95"/>
    </row>
    <row r="53" spans="1:4" ht="18.350000000000001" x14ac:dyDescent="0.3">
      <c r="A53" s="78" t="s">
        <v>137</v>
      </c>
      <c r="B53" s="94" t="s">
        <v>326</v>
      </c>
      <c r="C53" s="99" t="s">
        <v>24</v>
      </c>
      <c r="D53" s="95"/>
    </row>
    <row r="54" spans="1:4" ht="18.350000000000001" x14ac:dyDescent="0.3">
      <c r="A54" s="78" t="s">
        <v>139</v>
      </c>
      <c r="B54" s="94" t="s">
        <v>205</v>
      </c>
      <c r="C54" s="99" t="s">
        <v>24</v>
      </c>
      <c r="D54" s="95"/>
    </row>
    <row r="55" spans="1:4" ht="18.350000000000001" x14ac:dyDescent="0.3">
      <c r="A55" s="82"/>
      <c r="B55" s="96" t="s">
        <v>201</v>
      </c>
      <c r="C55" s="98"/>
      <c r="D55" s="97"/>
    </row>
    <row r="56" spans="1:4" ht="18.350000000000001" x14ac:dyDescent="0.3">
      <c r="A56" s="82"/>
      <c r="B56" s="94" t="s">
        <v>202</v>
      </c>
      <c r="C56" s="99" t="s">
        <v>24</v>
      </c>
      <c r="D56" s="95"/>
    </row>
    <row r="57" spans="1:4" ht="18.350000000000001" x14ac:dyDescent="0.3">
      <c r="A57" s="82"/>
      <c r="B57" s="94" t="s">
        <v>203</v>
      </c>
      <c r="C57" s="99" t="s">
        <v>24</v>
      </c>
      <c r="D57" s="95"/>
    </row>
    <row r="58" spans="1:4" ht="36.65" x14ac:dyDescent="0.3">
      <c r="A58" s="78" t="s">
        <v>139</v>
      </c>
      <c r="B58" s="94" t="s">
        <v>206</v>
      </c>
      <c r="C58" s="99" t="s">
        <v>160</v>
      </c>
      <c r="D58" s="95"/>
    </row>
    <row r="59" spans="1:4" ht="55" x14ac:dyDescent="0.3">
      <c r="A59" s="78">
        <v>22</v>
      </c>
      <c r="B59" s="96" t="s">
        <v>207</v>
      </c>
      <c r="C59" s="98"/>
      <c r="D59" s="97"/>
    </row>
    <row r="60" spans="1:4" ht="18.350000000000001" x14ac:dyDescent="0.3">
      <c r="A60" s="78" t="s">
        <v>114</v>
      </c>
      <c r="B60" s="94" t="s">
        <v>208</v>
      </c>
      <c r="C60" s="99" t="s">
        <v>160</v>
      </c>
      <c r="D60" s="95"/>
    </row>
    <row r="61" spans="1:4" ht="18.350000000000001" x14ac:dyDescent="0.3">
      <c r="A61" s="78" t="s">
        <v>116</v>
      </c>
      <c r="B61" s="94" t="s">
        <v>209</v>
      </c>
      <c r="C61" s="99" t="s">
        <v>160</v>
      </c>
      <c r="D61" s="95"/>
    </row>
    <row r="62" spans="1:4" ht="128.30000000000001" x14ac:dyDescent="0.3">
      <c r="A62" s="78">
        <v>23</v>
      </c>
      <c r="B62" s="65" t="s">
        <v>210</v>
      </c>
      <c r="C62" s="84" t="s">
        <v>160</v>
      </c>
      <c r="D62" s="78"/>
    </row>
    <row r="63" spans="1:4" ht="36.65" x14ac:dyDescent="0.3">
      <c r="A63" s="78">
        <v>23</v>
      </c>
      <c r="B63" s="96" t="s">
        <v>211</v>
      </c>
      <c r="C63" s="98"/>
      <c r="D63" s="97"/>
    </row>
    <row r="64" spans="1:4" ht="18.350000000000001" x14ac:dyDescent="0.3">
      <c r="A64" s="78">
        <v>1</v>
      </c>
      <c r="B64" s="94" t="s">
        <v>212</v>
      </c>
      <c r="C64" s="99" t="s">
        <v>24</v>
      </c>
      <c r="D64" s="95"/>
    </row>
    <row r="65" spans="1:4" ht="18.350000000000001" x14ac:dyDescent="0.3">
      <c r="A65" s="78">
        <v>2</v>
      </c>
      <c r="B65" s="94" t="s">
        <v>213</v>
      </c>
      <c r="C65" s="99" t="s">
        <v>24</v>
      </c>
      <c r="D65" s="95"/>
    </row>
    <row r="66" spans="1:4" ht="18.350000000000001" x14ac:dyDescent="0.3">
      <c r="A66" s="78">
        <v>3</v>
      </c>
      <c r="B66" s="94" t="s">
        <v>214</v>
      </c>
      <c r="C66" s="99" t="s">
        <v>24</v>
      </c>
      <c r="D66" s="95"/>
    </row>
    <row r="67" spans="1:4" ht="18.350000000000001" x14ac:dyDescent="0.3">
      <c r="A67" s="78">
        <v>4</v>
      </c>
      <c r="B67" s="94" t="s">
        <v>215</v>
      </c>
      <c r="C67" s="99" t="s">
        <v>24</v>
      </c>
      <c r="D67" s="95"/>
    </row>
    <row r="68" spans="1:4" ht="18.350000000000001" x14ac:dyDescent="0.3">
      <c r="A68" s="78">
        <v>5</v>
      </c>
      <c r="B68" s="94" t="s">
        <v>216</v>
      </c>
      <c r="C68" s="99" t="s">
        <v>24</v>
      </c>
      <c r="D68" s="95"/>
    </row>
    <row r="69" spans="1:4" ht="18.350000000000001" x14ac:dyDescent="0.3">
      <c r="A69" s="78">
        <v>6</v>
      </c>
      <c r="B69" s="94" t="s">
        <v>217</v>
      </c>
      <c r="C69" s="99" t="s">
        <v>24</v>
      </c>
      <c r="D69" s="95"/>
    </row>
    <row r="70" spans="1:4" ht="18.350000000000001" x14ac:dyDescent="0.3">
      <c r="A70" s="78">
        <v>7</v>
      </c>
      <c r="B70" s="94" t="s">
        <v>218</v>
      </c>
      <c r="C70" s="99" t="s">
        <v>24</v>
      </c>
      <c r="D70" s="95"/>
    </row>
    <row r="71" spans="1:4" ht="18.350000000000001" x14ac:dyDescent="0.3">
      <c r="A71" s="78">
        <v>8</v>
      </c>
      <c r="B71" s="94" t="s">
        <v>219</v>
      </c>
      <c r="C71" s="99" t="s">
        <v>24</v>
      </c>
      <c r="D71" s="95"/>
    </row>
    <row r="72" spans="1:4" ht="18.350000000000001" x14ac:dyDescent="0.3">
      <c r="A72" s="78">
        <v>9</v>
      </c>
      <c r="B72" s="94" t="s">
        <v>220</v>
      </c>
      <c r="C72" s="99" t="s">
        <v>24</v>
      </c>
      <c r="D72" s="95"/>
    </row>
    <row r="73" spans="1:4" ht="18.350000000000001" x14ac:dyDescent="0.3">
      <c r="A73" s="78">
        <v>10</v>
      </c>
      <c r="B73" s="94" t="s">
        <v>221</v>
      </c>
      <c r="C73" s="99" t="s">
        <v>24</v>
      </c>
      <c r="D73" s="95"/>
    </row>
    <row r="74" spans="1:4" ht="18.350000000000001" x14ac:dyDescent="0.3">
      <c r="A74" s="78">
        <v>11</v>
      </c>
      <c r="B74" s="94" t="s">
        <v>222</v>
      </c>
      <c r="C74" s="99" t="s">
        <v>40</v>
      </c>
      <c r="D74" s="95"/>
    </row>
    <row r="75" spans="1:4" ht="110" x14ac:dyDescent="0.3">
      <c r="A75" s="78">
        <v>24</v>
      </c>
      <c r="B75" s="79" t="s">
        <v>223</v>
      </c>
      <c r="C75" s="83"/>
      <c r="D75" s="82"/>
    </row>
    <row r="76" spans="1:4" ht="18.350000000000001" x14ac:dyDescent="0.3">
      <c r="A76" s="78">
        <v>1</v>
      </c>
      <c r="B76" s="65" t="s">
        <v>224</v>
      </c>
      <c r="C76" s="84" t="s">
        <v>24</v>
      </c>
      <c r="D76" s="78"/>
    </row>
    <row r="77" spans="1:4" ht="18.350000000000001" x14ac:dyDescent="0.3">
      <c r="A77" s="78">
        <v>2</v>
      </c>
      <c r="B77" s="65" t="s">
        <v>225</v>
      </c>
      <c r="C77" s="84" t="s">
        <v>24</v>
      </c>
      <c r="D77" s="78"/>
    </row>
    <row r="78" spans="1:4" ht="18.350000000000001" x14ac:dyDescent="0.3">
      <c r="A78" s="78">
        <v>3</v>
      </c>
      <c r="B78" s="65" t="s">
        <v>226</v>
      </c>
      <c r="C78" s="84" t="s">
        <v>24</v>
      </c>
      <c r="D78" s="78"/>
    </row>
    <row r="79" spans="1:4" ht="18.350000000000001" x14ac:dyDescent="0.3">
      <c r="A79" s="78">
        <v>4</v>
      </c>
      <c r="B79" s="65" t="s">
        <v>227</v>
      </c>
      <c r="C79" s="84" t="s">
        <v>24</v>
      </c>
      <c r="D79" s="78"/>
    </row>
    <row r="80" spans="1:4" ht="18.350000000000001" x14ac:dyDescent="0.3">
      <c r="A80" s="78">
        <v>5</v>
      </c>
      <c r="B80" s="65" t="s">
        <v>228</v>
      </c>
      <c r="C80" s="84" t="s">
        <v>24</v>
      </c>
      <c r="D80" s="78"/>
    </row>
    <row r="81" spans="1:4" ht="18.350000000000001" x14ac:dyDescent="0.3">
      <c r="A81" s="78">
        <v>6</v>
      </c>
      <c r="B81" s="65" t="s">
        <v>229</v>
      </c>
      <c r="C81" s="84" t="s">
        <v>24</v>
      </c>
      <c r="D81" s="78"/>
    </row>
    <row r="82" spans="1:4" ht="18.350000000000001" x14ac:dyDescent="0.3">
      <c r="A82" s="78">
        <v>7</v>
      </c>
      <c r="B82" s="65" t="s">
        <v>230</v>
      </c>
      <c r="C82" s="84" t="s">
        <v>24</v>
      </c>
      <c r="D82" s="78"/>
    </row>
    <row r="83" spans="1:4" ht="18.350000000000001" x14ac:dyDescent="0.3">
      <c r="A83" s="78">
        <v>8</v>
      </c>
      <c r="B83" s="65" t="s">
        <v>231</v>
      </c>
      <c r="C83" s="84" t="s">
        <v>24</v>
      </c>
      <c r="D83" s="78"/>
    </row>
    <row r="84" spans="1:4" ht="18.350000000000001" x14ac:dyDescent="0.3">
      <c r="A84" s="78">
        <v>9</v>
      </c>
      <c r="B84" s="65" t="s">
        <v>232</v>
      </c>
      <c r="C84" s="84" t="s">
        <v>24</v>
      </c>
      <c r="D84" s="78"/>
    </row>
    <row r="85" spans="1:4" ht="18.350000000000001" x14ac:dyDescent="0.3">
      <c r="A85" s="78">
        <v>10</v>
      </c>
      <c r="B85" s="65" t="s">
        <v>233</v>
      </c>
      <c r="C85" s="84" t="s">
        <v>24</v>
      </c>
      <c r="D85" s="78"/>
    </row>
    <row r="86" spans="1:4" ht="18.350000000000001" x14ac:dyDescent="0.3">
      <c r="A86" s="78">
        <v>11</v>
      </c>
      <c r="B86" s="65" t="s">
        <v>234</v>
      </c>
      <c r="C86" s="84" t="s">
        <v>24</v>
      </c>
      <c r="D86" s="78"/>
    </row>
    <row r="87" spans="1:4" ht="18.350000000000001" x14ac:dyDescent="0.3">
      <c r="A87" s="78">
        <v>12</v>
      </c>
      <c r="B87" s="65" t="s">
        <v>235</v>
      </c>
      <c r="C87" s="84" t="s">
        <v>24</v>
      </c>
      <c r="D87" s="78"/>
    </row>
    <row r="88" spans="1:4" ht="18.350000000000001" x14ac:dyDescent="0.3">
      <c r="A88" s="78">
        <v>13</v>
      </c>
      <c r="B88" s="65" t="s">
        <v>236</v>
      </c>
      <c r="C88" s="84" t="s">
        <v>24</v>
      </c>
      <c r="D88" s="78"/>
    </row>
    <row r="89" spans="1:4" ht="18.350000000000001" x14ac:dyDescent="0.3">
      <c r="A89" s="78">
        <v>14</v>
      </c>
      <c r="B89" s="65" t="s">
        <v>237</v>
      </c>
      <c r="C89" s="84" t="s">
        <v>24</v>
      </c>
      <c r="D89" s="78"/>
    </row>
    <row r="90" spans="1:4" ht="36.65" x14ac:dyDescent="0.3">
      <c r="A90" s="78">
        <v>15</v>
      </c>
      <c r="B90" s="65" t="s">
        <v>238</v>
      </c>
      <c r="C90" s="84" t="s">
        <v>239</v>
      </c>
      <c r="D90" s="78"/>
    </row>
    <row r="91" spans="1:4" ht="18.350000000000001" x14ac:dyDescent="0.3">
      <c r="A91" s="78">
        <v>16</v>
      </c>
      <c r="B91" s="65" t="s">
        <v>240</v>
      </c>
      <c r="C91" s="84" t="s">
        <v>239</v>
      </c>
      <c r="D91" s="78"/>
    </row>
    <row r="92" spans="1:4" ht="18.350000000000001" x14ac:dyDescent="0.3">
      <c r="A92" s="78">
        <v>17</v>
      </c>
      <c r="B92" s="65" t="s">
        <v>241</v>
      </c>
      <c r="C92" s="84" t="s">
        <v>24</v>
      </c>
      <c r="D92" s="78"/>
    </row>
    <row r="93" spans="1:4" ht="18.350000000000001" x14ac:dyDescent="0.3">
      <c r="A93" s="78">
        <v>18</v>
      </c>
      <c r="B93" s="65" t="s">
        <v>242</v>
      </c>
      <c r="C93" s="84" t="s">
        <v>24</v>
      </c>
      <c r="D93" s="78"/>
    </row>
    <row r="94" spans="1:4" ht="18.350000000000001" x14ac:dyDescent="0.3">
      <c r="A94" s="78">
        <v>19</v>
      </c>
      <c r="B94" s="65" t="s">
        <v>243</v>
      </c>
      <c r="C94" s="84" t="s">
        <v>24</v>
      </c>
      <c r="D94" s="78"/>
    </row>
    <row r="95" spans="1:4" ht="36.65" x14ac:dyDescent="0.3">
      <c r="A95" s="78">
        <v>20</v>
      </c>
      <c r="B95" s="65" t="s">
        <v>244</v>
      </c>
      <c r="C95" s="84" t="s">
        <v>24</v>
      </c>
      <c r="D95" s="78"/>
    </row>
    <row r="96" spans="1:4" ht="73.349999999999994" x14ac:dyDescent="0.3">
      <c r="A96" s="78">
        <v>25</v>
      </c>
      <c r="B96" s="79" t="s">
        <v>245</v>
      </c>
      <c r="C96" s="82"/>
      <c r="D96" s="82"/>
    </row>
    <row r="97" spans="1:4" ht="18.350000000000001" x14ac:dyDescent="0.3">
      <c r="A97" s="82"/>
      <c r="B97" s="81" t="s">
        <v>246</v>
      </c>
      <c r="C97" s="78" t="s">
        <v>239</v>
      </c>
      <c r="D97" s="78"/>
    </row>
    <row r="98" spans="1:4" ht="18.350000000000001" x14ac:dyDescent="0.3">
      <c r="A98" s="82"/>
      <c r="B98" s="81" t="s">
        <v>247</v>
      </c>
      <c r="C98" s="78" t="s">
        <v>239</v>
      </c>
      <c r="D98" s="78"/>
    </row>
    <row r="99" spans="1:4" ht="18.350000000000001" x14ac:dyDescent="0.3">
      <c r="A99" s="82"/>
      <c r="B99" s="81" t="s">
        <v>248</v>
      </c>
      <c r="C99" s="78" t="s">
        <v>239</v>
      </c>
      <c r="D99" s="78"/>
    </row>
    <row r="100" spans="1:4" ht="18.350000000000001" x14ac:dyDescent="0.3">
      <c r="A100" s="82"/>
      <c r="B100" s="81" t="s">
        <v>249</v>
      </c>
      <c r="C100" s="78" t="s">
        <v>239</v>
      </c>
      <c r="D100" s="78"/>
    </row>
    <row r="101" spans="1:4" ht="18.350000000000001" x14ac:dyDescent="0.3">
      <c r="A101" s="82"/>
      <c r="B101" s="81" t="s">
        <v>250</v>
      </c>
      <c r="C101" s="78" t="s">
        <v>239</v>
      </c>
      <c r="D101" s="78"/>
    </row>
    <row r="102" spans="1:4" ht="18.350000000000001" x14ac:dyDescent="0.3">
      <c r="A102" s="82"/>
      <c r="B102" s="81" t="s">
        <v>251</v>
      </c>
      <c r="C102" s="78" t="s">
        <v>239</v>
      </c>
      <c r="D102" s="78"/>
    </row>
    <row r="103" spans="1:4" ht="55" x14ac:dyDescent="0.3">
      <c r="A103" s="78">
        <v>26</v>
      </c>
      <c r="B103" s="94" t="s">
        <v>252</v>
      </c>
      <c r="C103" s="95" t="s">
        <v>253</v>
      </c>
      <c r="D103" s="95"/>
    </row>
    <row r="104" spans="1:4" ht="55" x14ac:dyDescent="0.3">
      <c r="A104" s="78">
        <v>27</v>
      </c>
      <c r="B104" s="94" t="s">
        <v>254</v>
      </c>
      <c r="C104" s="95" t="s">
        <v>253</v>
      </c>
      <c r="D104" s="95"/>
    </row>
    <row r="105" spans="1:4" ht="73.349999999999994" x14ac:dyDescent="0.3">
      <c r="A105" s="78">
        <v>28</v>
      </c>
      <c r="B105" s="94" t="s">
        <v>255</v>
      </c>
      <c r="C105" s="95" t="s">
        <v>40</v>
      </c>
      <c r="D105" s="95"/>
    </row>
    <row r="106" spans="1:4" ht="55" x14ac:dyDescent="0.3">
      <c r="A106" s="78">
        <v>29</v>
      </c>
      <c r="B106" s="96" t="s">
        <v>256</v>
      </c>
      <c r="C106" s="98"/>
      <c r="D106" s="97"/>
    </row>
    <row r="107" spans="1:4" ht="18.350000000000001" x14ac:dyDescent="0.3">
      <c r="A107" s="82"/>
      <c r="B107" s="100" t="s">
        <v>257</v>
      </c>
      <c r="C107" s="99" t="s">
        <v>239</v>
      </c>
      <c r="D107" s="95"/>
    </row>
    <row r="108" spans="1:4" ht="18.350000000000001" x14ac:dyDescent="0.3">
      <c r="A108" s="82"/>
      <c r="B108" s="100" t="s">
        <v>258</v>
      </c>
      <c r="C108" s="99" t="s">
        <v>239</v>
      </c>
      <c r="D108" s="95"/>
    </row>
    <row r="109" spans="1:4" ht="18.350000000000001" x14ac:dyDescent="0.3">
      <c r="A109" s="82"/>
      <c r="B109" s="100" t="s">
        <v>259</v>
      </c>
      <c r="C109" s="99" t="s">
        <v>239</v>
      </c>
      <c r="D109" s="95"/>
    </row>
    <row r="110" spans="1:4" ht="18.350000000000001" x14ac:dyDescent="0.3">
      <c r="A110" s="82"/>
      <c r="B110" s="100" t="s">
        <v>260</v>
      </c>
      <c r="C110" s="99" t="s">
        <v>239</v>
      </c>
      <c r="D110" s="95"/>
    </row>
    <row r="111" spans="1:4" ht="55" x14ac:dyDescent="0.3">
      <c r="A111" s="78">
        <v>30</v>
      </c>
      <c r="B111" s="96" t="s">
        <v>261</v>
      </c>
      <c r="C111" s="98"/>
      <c r="D111" s="97"/>
    </row>
    <row r="112" spans="1:4" ht="18.350000000000001" x14ac:dyDescent="0.3">
      <c r="A112" s="78">
        <v>1</v>
      </c>
      <c r="B112" s="94" t="s">
        <v>262</v>
      </c>
      <c r="C112" s="99" t="s">
        <v>160</v>
      </c>
      <c r="D112" s="95"/>
    </row>
    <row r="113" spans="1:4" ht="18.350000000000001" x14ac:dyDescent="0.3">
      <c r="A113" s="78">
        <v>2</v>
      </c>
      <c r="B113" s="94" t="s">
        <v>263</v>
      </c>
      <c r="C113" s="99" t="s">
        <v>171</v>
      </c>
      <c r="D113" s="95"/>
    </row>
    <row r="114" spans="1:4" ht="18.350000000000001" x14ac:dyDescent="0.3">
      <c r="A114" s="78">
        <v>31</v>
      </c>
      <c r="B114" s="94" t="s">
        <v>264</v>
      </c>
      <c r="C114" s="99" t="s">
        <v>24</v>
      </c>
      <c r="D114" s="95"/>
    </row>
    <row r="115" spans="1:4" ht="36.65" x14ac:dyDescent="0.3">
      <c r="A115" s="78">
        <v>32</v>
      </c>
      <c r="B115" s="96" t="s">
        <v>265</v>
      </c>
      <c r="C115" s="98"/>
      <c r="D115" s="97"/>
    </row>
    <row r="116" spans="1:4" ht="18.350000000000001" x14ac:dyDescent="0.3">
      <c r="A116" s="78" t="s">
        <v>114</v>
      </c>
      <c r="B116" s="94" t="s">
        <v>212</v>
      </c>
      <c r="C116" s="99" t="s">
        <v>24</v>
      </c>
      <c r="D116" s="95"/>
    </row>
    <row r="117" spans="1:4" ht="18.350000000000001" x14ac:dyDescent="0.3">
      <c r="A117" s="78" t="s">
        <v>116</v>
      </c>
      <c r="B117" s="94" t="s">
        <v>213</v>
      </c>
      <c r="C117" s="99" t="s">
        <v>24</v>
      </c>
      <c r="D117" s="95"/>
    </row>
    <row r="118" spans="1:4" ht="18.350000000000001" x14ac:dyDescent="0.3">
      <c r="A118" s="78" t="s">
        <v>120</v>
      </c>
      <c r="B118" s="94" t="s">
        <v>214</v>
      </c>
      <c r="C118" s="99" t="s">
        <v>24</v>
      </c>
      <c r="D118" s="95"/>
    </row>
    <row r="119" spans="1:4" ht="18.350000000000001" x14ac:dyDescent="0.3">
      <c r="A119" s="78" t="s">
        <v>135</v>
      </c>
      <c r="B119" s="94" t="s">
        <v>215</v>
      </c>
      <c r="C119" s="99" t="s">
        <v>24</v>
      </c>
      <c r="D119" s="95"/>
    </row>
    <row r="120" spans="1:4" ht="18.350000000000001" x14ac:dyDescent="0.3">
      <c r="A120" s="78" t="s">
        <v>137</v>
      </c>
      <c r="B120" s="94" t="s">
        <v>216</v>
      </c>
      <c r="C120" s="99" t="s">
        <v>24</v>
      </c>
      <c r="D120" s="95"/>
    </row>
    <row r="121" spans="1:4" ht="18.350000000000001" x14ac:dyDescent="0.3">
      <c r="A121" s="78" t="s">
        <v>139</v>
      </c>
      <c r="B121" s="94" t="s">
        <v>266</v>
      </c>
      <c r="C121" s="99" t="s">
        <v>24</v>
      </c>
      <c r="D121" s="95"/>
    </row>
    <row r="122" spans="1:4" ht="18.350000000000001" x14ac:dyDescent="0.3">
      <c r="A122" s="78" t="s">
        <v>141</v>
      </c>
      <c r="B122" s="94" t="s">
        <v>217</v>
      </c>
      <c r="C122" s="99" t="s">
        <v>24</v>
      </c>
      <c r="D122" s="95"/>
    </row>
    <row r="123" spans="1:4" ht="18.350000000000001" x14ac:dyDescent="0.3">
      <c r="A123" s="78" t="s">
        <v>267</v>
      </c>
      <c r="B123" s="94" t="s">
        <v>268</v>
      </c>
      <c r="C123" s="99" t="s">
        <v>24</v>
      </c>
      <c r="D123" s="95"/>
    </row>
    <row r="124" spans="1:4" ht="18.350000000000001" x14ac:dyDescent="0.3">
      <c r="A124" s="78" t="s">
        <v>269</v>
      </c>
      <c r="B124" s="94" t="s">
        <v>270</v>
      </c>
      <c r="C124" s="99" t="s">
        <v>24</v>
      </c>
      <c r="D124" s="95"/>
    </row>
    <row r="125" spans="1:4" ht="18.350000000000001" x14ac:dyDescent="0.3">
      <c r="A125" s="82"/>
      <c r="B125" s="96" t="s">
        <v>201</v>
      </c>
      <c r="C125" s="98"/>
      <c r="D125" s="97"/>
    </row>
    <row r="126" spans="1:4" ht="18.350000000000001" x14ac:dyDescent="0.3">
      <c r="A126" s="82"/>
      <c r="B126" s="94" t="s">
        <v>202</v>
      </c>
      <c r="C126" s="99" t="s">
        <v>24</v>
      </c>
      <c r="D126" s="95"/>
    </row>
    <row r="127" spans="1:4" ht="18.350000000000001" x14ac:dyDescent="0.3">
      <c r="A127" s="82"/>
      <c r="B127" s="94" t="s">
        <v>203</v>
      </c>
      <c r="C127" s="99" t="s">
        <v>24</v>
      </c>
      <c r="D127" s="95"/>
    </row>
    <row r="128" spans="1:4" ht="18.350000000000001" x14ac:dyDescent="0.3">
      <c r="A128" s="83"/>
      <c r="B128" s="96" t="s">
        <v>271</v>
      </c>
      <c r="C128" s="83"/>
      <c r="D128" s="83"/>
    </row>
    <row r="129" spans="1:4" ht="55" x14ac:dyDescent="0.3">
      <c r="A129" s="78">
        <v>33</v>
      </c>
      <c r="B129" s="96" t="s">
        <v>272</v>
      </c>
      <c r="C129" s="98"/>
      <c r="D129" s="97"/>
    </row>
    <row r="130" spans="1:4" ht="18.350000000000001" x14ac:dyDescent="0.3">
      <c r="A130" s="78" t="s">
        <v>114</v>
      </c>
      <c r="B130" s="94" t="s">
        <v>273</v>
      </c>
      <c r="C130" s="99" t="s">
        <v>168</v>
      </c>
      <c r="D130" s="95"/>
    </row>
    <row r="131" spans="1:4" ht="18.350000000000001" x14ac:dyDescent="0.3">
      <c r="A131" s="78" t="s">
        <v>116</v>
      </c>
      <c r="B131" s="94" t="s">
        <v>274</v>
      </c>
      <c r="C131" s="99" t="s">
        <v>168</v>
      </c>
      <c r="D131" s="95"/>
    </row>
    <row r="132" spans="1:4" ht="18.350000000000001" x14ac:dyDescent="0.3">
      <c r="A132" s="78" t="s">
        <v>120</v>
      </c>
      <c r="B132" s="94" t="s">
        <v>275</v>
      </c>
      <c r="C132" s="99" t="s">
        <v>168</v>
      </c>
      <c r="D132" s="95"/>
    </row>
    <row r="133" spans="1:4" ht="18.350000000000001" x14ac:dyDescent="0.3">
      <c r="A133" s="78" t="s">
        <v>135</v>
      </c>
      <c r="B133" s="94" t="s">
        <v>276</v>
      </c>
      <c r="C133" s="99" t="s">
        <v>168</v>
      </c>
      <c r="D133" s="95"/>
    </row>
    <row r="134" spans="1:4" ht="18.350000000000001" x14ac:dyDescent="0.3">
      <c r="A134" s="78" t="s">
        <v>137</v>
      </c>
      <c r="B134" s="94" t="s">
        <v>277</v>
      </c>
      <c r="C134" s="99" t="s">
        <v>168</v>
      </c>
      <c r="D134" s="95"/>
    </row>
    <row r="135" spans="1:4" ht="55" x14ac:dyDescent="0.3">
      <c r="A135" s="78">
        <v>34</v>
      </c>
      <c r="B135" s="94" t="s">
        <v>278</v>
      </c>
      <c r="C135" s="99" t="s">
        <v>279</v>
      </c>
      <c r="D135" s="95"/>
    </row>
    <row r="136" spans="1:4" ht="55" x14ac:dyDescent="0.3">
      <c r="A136" s="78">
        <v>35</v>
      </c>
      <c r="B136" s="96" t="s">
        <v>280</v>
      </c>
      <c r="C136" s="98"/>
      <c r="D136" s="97"/>
    </row>
    <row r="137" spans="1:4" ht="18.350000000000001" x14ac:dyDescent="0.3">
      <c r="A137" s="78" t="s">
        <v>114</v>
      </c>
      <c r="B137" s="94" t="s">
        <v>281</v>
      </c>
      <c r="C137" s="99" t="s">
        <v>171</v>
      </c>
      <c r="D137" s="95"/>
    </row>
    <row r="138" spans="1:4" ht="18.350000000000001" x14ac:dyDescent="0.3">
      <c r="A138" s="78" t="s">
        <v>116</v>
      </c>
      <c r="B138" s="94" t="s">
        <v>282</v>
      </c>
      <c r="C138" s="95" t="s">
        <v>171</v>
      </c>
      <c r="D138" s="95"/>
    </row>
    <row r="139" spans="1:4" ht="36.65" x14ac:dyDescent="0.3">
      <c r="A139" s="78">
        <v>36</v>
      </c>
      <c r="B139" s="94" t="s">
        <v>283</v>
      </c>
      <c r="C139" s="99" t="s">
        <v>24</v>
      </c>
      <c r="D139" s="95"/>
    </row>
    <row r="140" spans="1:4" ht="36.65" x14ac:dyDescent="0.3">
      <c r="A140" s="78">
        <v>37</v>
      </c>
      <c r="B140" s="94" t="s">
        <v>284</v>
      </c>
      <c r="C140" s="98"/>
      <c r="D140" s="97"/>
    </row>
    <row r="141" spans="1:4" ht="18.350000000000001" x14ac:dyDescent="0.3">
      <c r="A141" s="82"/>
      <c r="B141" s="94" t="s">
        <v>285</v>
      </c>
      <c r="C141" s="99" t="s">
        <v>160</v>
      </c>
      <c r="D141" s="95"/>
    </row>
    <row r="142" spans="1:4" ht="18.350000000000001" x14ac:dyDescent="0.3">
      <c r="A142" s="82"/>
      <c r="B142" s="94" t="s">
        <v>286</v>
      </c>
      <c r="C142" s="99" t="s">
        <v>160</v>
      </c>
      <c r="D142" s="95"/>
    </row>
    <row r="143" spans="1:4" ht="18.350000000000001" x14ac:dyDescent="0.3">
      <c r="A143" s="83"/>
      <c r="B143" s="96" t="s">
        <v>287</v>
      </c>
      <c r="C143" s="98"/>
      <c r="D143" s="98"/>
    </row>
    <row r="144" spans="1:4" ht="55" x14ac:dyDescent="0.3">
      <c r="A144" s="78">
        <v>38</v>
      </c>
      <c r="B144" s="96" t="s">
        <v>288</v>
      </c>
      <c r="C144" s="98"/>
      <c r="D144" s="97"/>
    </row>
    <row r="145" spans="1:4" ht="18.350000000000001" x14ac:dyDescent="0.3">
      <c r="A145" s="78" t="s">
        <v>114</v>
      </c>
      <c r="B145" s="94" t="s">
        <v>289</v>
      </c>
      <c r="C145" s="99" t="s">
        <v>168</v>
      </c>
      <c r="D145" s="95"/>
    </row>
    <row r="146" spans="1:4" ht="18.350000000000001" x14ac:dyDescent="0.3">
      <c r="A146" s="78" t="s">
        <v>116</v>
      </c>
      <c r="B146" s="94" t="s">
        <v>290</v>
      </c>
      <c r="C146" s="99" t="s">
        <v>168</v>
      </c>
      <c r="D146" s="95"/>
    </row>
    <row r="147" spans="1:4" ht="18.350000000000001" x14ac:dyDescent="0.3">
      <c r="A147" s="78" t="s">
        <v>120</v>
      </c>
      <c r="B147" s="94" t="s">
        <v>291</v>
      </c>
      <c r="C147" s="99" t="s">
        <v>168</v>
      </c>
      <c r="D147" s="95"/>
    </row>
    <row r="148" spans="1:4" ht="55" x14ac:dyDescent="0.3">
      <c r="A148" s="78">
        <v>39</v>
      </c>
      <c r="B148" s="94" t="s">
        <v>292</v>
      </c>
      <c r="C148" s="99" t="s">
        <v>171</v>
      </c>
      <c r="D148" s="95"/>
    </row>
    <row r="149" spans="1:4" ht="55" x14ac:dyDescent="0.3">
      <c r="A149" s="78">
        <v>40</v>
      </c>
      <c r="B149" s="96" t="s">
        <v>293</v>
      </c>
      <c r="C149" s="98"/>
      <c r="D149" s="97"/>
    </row>
    <row r="150" spans="1:4" ht="18.350000000000001" x14ac:dyDescent="0.3">
      <c r="A150" s="78" t="s">
        <v>114</v>
      </c>
      <c r="B150" s="94" t="s">
        <v>294</v>
      </c>
      <c r="C150" s="99" t="s">
        <v>171</v>
      </c>
      <c r="D150" s="95"/>
    </row>
    <row r="151" spans="1:4" ht="18.350000000000001" x14ac:dyDescent="0.3">
      <c r="A151" s="78" t="s">
        <v>116</v>
      </c>
      <c r="B151" s="94" t="s">
        <v>295</v>
      </c>
      <c r="C151" s="99" t="s">
        <v>171</v>
      </c>
      <c r="D151" s="95"/>
    </row>
    <row r="152" spans="1:4" ht="36.65" x14ac:dyDescent="0.3">
      <c r="A152" s="78">
        <v>41</v>
      </c>
      <c r="B152" s="94" t="s">
        <v>296</v>
      </c>
      <c r="C152" s="99" t="s">
        <v>171</v>
      </c>
      <c r="D152" s="95"/>
    </row>
    <row r="153" spans="1:4" ht="18.350000000000001" x14ac:dyDescent="0.3">
      <c r="A153" s="78">
        <v>42</v>
      </c>
      <c r="B153" s="100" t="s">
        <v>297</v>
      </c>
      <c r="C153" s="99" t="s">
        <v>24</v>
      </c>
      <c r="D153" s="97"/>
    </row>
    <row r="154" spans="1:4" ht="18.350000000000001" x14ac:dyDescent="0.3">
      <c r="A154" s="78">
        <v>43</v>
      </c>
      <c r="B154" s="100" t="s">
        <v>298</v>
      </c>
      <c r="C154" s="99" t="s">
        <v>24</v>
      </c>
      <c r="D154" s="97"/>
    </row>
    <row r="155" spans="1:4" ht="55" x14ac:dyDescent="0.3">
      <c r="A155" s="78">
        <v>44</v>
      </c>
      <c r="B155" s="94" t="s">
        <v>299</v>
      </c>
      <c r="C155" s="99" t="s">
        <v>239</v>
      </c>
      <c r="D155" s="95"/>
    </row>
    <row r="156" spans="1:4" ht="36.65" x14ac:dyDescent="0.3">
      <c r="A156" s="78">
        <v>45</v>
      </c>
      <c r="B156" s="94" t="s">
        <v>300</v>
      </c>
      <c r="C156" s="99" t="s">
        <v>239</v>
      </c>
      <c r="D156" s="95"/>
    </row>
    <row r="157" spans="1:4" ht="18.350000000000001" x14ac:dyDescent="0.3">
      <c r="A157" s="78">
        <v>46</v>
      </c>
      <c r="B157" s="94" t="s">
        <v>301</v>
      </c>
      <c r="C157" s="99" t="s">
        <v>239</v>
      </c>
      <c r="D157" s="95"/>
    </row>
    <row r="158" spans="1:4" ht="36.65" x14ac:dyDescent="0.3">
      <c r="A158" s="78">
        <v>47</v>
      </c>
      <c r="B158" s="94" t="s">
        <v>302</v>
      </c>
      <c r="C158" s="99" t="s">
        <v>239</v>
      </c>
      <c r="D158" s="95"/>
    </row>
    <row r="159" spans="1:4" ht="36.65" x14ac:dyDescent="0.3">
      <c r="A159" s="78">
        <v>48</v>
      </c>
      <c r="B159" s="94" t="s">
        <v>303</v>
      </c>
      <c r="C159" s="99" t="s">
        <v>239</v>
      </c>
      <c r="D159" s="95"/>
    </row>
    <row r="160" spans="1:4" ht="36.65" x14ac:dyDescent="0.3">
      <c r="A160" s="78">
        <v>49</v>
      </c>
      <c r="B160" s="94" t="s">
        <v>304</v>
      </c>
      <c r="C160" s="99" t="s">
        <v>239</v>
      </c>
      <c r="D160" s="95"/>
    </row>
    <row r="161" spans="1:4" ht="55" x14ac:dyDescent="0.3">
      <c r="A161" s="78">
        <v>50</v>
      </c>
      <c r="B161" s="65" t="s">
        <v>305</v>
      </c>
      <c r="C161" s="78" t="s">
        <v>40</v>
      </c>
      <c r="D161" s="78"/>
    </row>
    <row r="162" spans="1:4" ht="73.349999999999994" x14ac:dyDescent="0.3">
      <c r="A162" s="78">
        <v>51</v>
      </c>
      <c r="B162" s="94" t="s">
        <v>328</v>
      </c>
      <c r="C162" s="95" t="s">
        <v>327</v>
      </c>
      <c r="D162" s="95"/>
    </row>
    <row r="163" spans="1:4" ht="36.65" x14ac:dyDescent="0.3">
      <c r="A163" s="78">
        <v>52</v>
      </c>
      <c r="B163" s="94" t="s">
        <v>329</v>
      </c>
      <c r="C163" s="95" t="s">
        <v>239</v>
      </c>
      <c r="D163" s="95"/>
    </row>
    <row r="164" spans="1:4" ht="55" x14ac:dyDescent="0.3">
      <c r="A164" s="78">
        <v>53</v>
      </c>
      <c r="B164" s="94" t="s">
        <v>330</v>
      </c>
      <c r="C164" s="95" t="s">
        <v>327</v>
      </c>
      <c r="D164" s="95"/>
    </row>
    <row r="165" spans="1:4" ht="18.350000000000001" x14ac:dyDescent="0.3">
      <c r="A165" s="78">
        <v>54</v>
      </c>
      <c r="B165" s="94" t="s">
        <v>334</v>
      </c>
      <c r="C165" s="95" t="s">
        <v>333</v>
      </c>
      <c r="D165" s="95"/>
    </row>
    <row r="166" spans="1:4" ht="18.350000000000001" x14ac:dyDescent="0.3">
      <c r="A166" s="78">
        <v>55</v>
      </c>
      <c r="B166" s="94" t="s">
        <v>335</v>
      </c>
      <c r="C166" s="95" t="s">
        <v>333</v>
      </c>
      <c r="D166" s="95"/>
    </row>
    <row r="167" spans="1:4" ht="18.350000000000001" x14ac:dyDescent="0.3">
      <c r="A167" s="78">
        <v>56</v>
      </c>
      <c r="B167" s="94" t="s">
        <v>336</v>
      </c>
      <c r="C167" s="95" t="s">
        <v>181</v>
      </c>
      <c r="D167" s="95"/>
    </row>
    <row r="168" spans="1:4" ht="18.350000000000001" x14ac:dyDescent="0.3">
      <c r="A168" s="78">
        <v>57</v>
      </c>
      <c r="B168" s="94" t="s">
        <v>337</v>
      </c>
      <c r="C168" s="95" t="s">
        <v>181</v>
      </c>
      <c r="D168" s="95"/>
    </row>
    <row r="169" spans="1:4" ht="18.350000000000001" x14ac:dyDescent="0.3">
      <c r="A169" s="78">
        <v>58</v>
      </c>
      <c r="B169" s="94" t="s">
        <v>332</v>
      </c>
      <c r="C169" s="95" t="s">
        <v>331</v>
      </c>
      <c r="D169" s="95"/>
    </row>
    <row r="170" spans="1:4" ht="18.350000000000001" x14ac:dyDescent="0.3">
      <c r="A170" s="78">
        <v>59</v>
      </c>
      <c r="B170" s="94" t="s">
        <v>338</v>
      </c>
      <c r="C170" s="95" t="s">
        <v>331</v>
      </c>
      <c r="D170" s="95"/>
    </row>
    <row r="171" spans="1:4" ht="18.350000000000001" x14ac:dyDescent="0.3">
      <c r="A171" s="78">
        <v>60</v>
      </c>
      <c r="B171" s="65"/>
      <c r="C171" s="78"/>
      <c r="D171" s="78"/>
    </row>
    <row r="172" spans="1:4" ht="19" thickBot="1" x14ac:dyDescent="0.35">
      <c r="A172" s="27"/>
      <c r="B172" s="24"/>
      <c r="C172" s="28"/>
      <c r="D172" s="28"/>
    </row>
    <row r="173" spans="1:4" ht="19" thickBot="1" x14ac:dyDescent="0.35">
      <c r="A173" s="27"/>
      <c r="B173" s="24"/>
      <c r="C173" s="28"/>
      <c r="D173" s="28"/>
    </row>
    <row r="174" spans="1:4" ht="19" thickBot="1" x14ac:dyDescent="0.35">
      <c r="A174" s="27"/>
      <c r="B174" s="24"/>
      <c r="C174" s="28"/>
      <c r="D174" s="28"/>
    </row>
  </sheetData>
  <mergeCells count="5">
    <mergeCell ref="A1:D1"/>
    <mergeCell ref="A2:D2"/>
    <mergeCell ref="A13:A14"/>
    <mergeCell ref="C13:C14"/>
    <mergeCell ref="D13:D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80CD3-C2CC-4F21-B9EC-9EB77F68819B}">
  <sheetPr>
    <pageSetUpPr fitToPage="1"/>
  </sheetPr>
  <dimension ref="A1:D22"/>
  <sheetViews>
    <sheetView topLeftCell="A3" workbookViewId="0">
      <selection activeCell="D3" sqref="D3"/>
    </sheetView>
  </sheetViews>
  <sheetFormatPr defaultColWidth="18.109375" defaultRowHeight="15.05" x14ac:dyDescent="0.3"/>
  <cols>
    <col min="1" max="1" width="5.109375" bestFit="1" customWidth="1"/>
    <col min="2" max="2" width="40.109375" customWidth="1"/>
    <col min="3" max="3" width="8.88671875" customWidth="1"/>
    <col min="4" max="4" width="53.88671875" customWidth="1"/>
  </cols>
  <sheetData>
    <row r="1" spans="1:4" ht="19.649999999999999" thickBot="1" x14ac:dyDescent="0.35">
      <c r="A1" s="127" t="s">
        <v>306</v>
      </c>
      <c r="B1" s="128"/>
      <c r="C1" s="128"/>
      <c r="D1" s="144"/>
    </row>
    <row r="2" spans="1:4" ht="19.649999999999999" thickBot="1" x14ac:dyDescent="0.35">
      <c r="A2" s="127" t="s">
        <v>90</v>
      </c>
      <c r="B2" s="128"/>
      <c r="C2" s="128"/>
      <c r="D2" s="144"/>
    </row>
    <row r="3" spans="1:4" ht="19.649999999999999" thickBot="1" x14ac:dyDescent="0.35">
      <c r="A3" s="29" t="s">
        <v>0</v>
      </c>
      <c r="B3" s="30" t="s">
        <v>97</v>
      </c>
      <c r="C3" s="31" t="s">
        <v>98</v>
      </c>
      <c r="D3" s="31" t="s">
        <v>307</v>
      </c>
    </row>
    <row r="4" spans="1:4" ht="18.350000000000001" x14ac:dyDescent="0.3">
      <c r="A4" s="155">
        <v>1</v>
      </c>
      <c r="B4" s="157" t="s">
        <v>100</v>
      </c>
      <c r="C4" s="155" t="s">
        <v>101</v>
      </c>
      <c r="D4" s="20" t="s">
        <v>308</v>
      </c>
    </row>
    <row r="5" spans="1:4" ht="37.35" thickBot="1" x14ac:dyDescent="0.35">
      <c r="A5" s="156"/>
      <c r="B5" s="158"/>
      <c r="C5" s="156"/>
      <c r="D5" s="15" t="s">
        <v>309</v>
      </c>
    </row>
    <row r="6" spans="1:4" ht="18.350000000000001" x14ac:dyDescent="0.3">
      <c r="A6" s="155">
        <v>2</v>
      </c>
      <c r="B6" s="157" t="s">
        <v>310</v>
      </c>
      <c r="C6" s="155" t="s">
        <v>101</v>
      </c>
      <c r="D6" s="21" t="s">
        <v>311</v>
      </c>
    </row>
    <row r="7" spans="1:4" ht="37.35" thickBot="1" x14ac:dyDescent="0.35">
      <c r="A7" s="156"/>
      <c r="B7" s="158"/>
      <c r="C7" s="156"/>
      <c r="D7" s="17" t="s">
        <v>312</v>
      </c>
    </row>
    <row r="8" spans="1:4" ht="18.350000000000001" x14ac:dyDescent="0.3">
      <c r="A8" s="155">
        <v>3</v>
      </c>
      <c r="B8" s="159" t="s">
        <v>313</v>
      </c>
      <c r="C8" s="155" t="s">
        <v>101</v>
      </c>
      <c r="D8" s="21" t="s">
        <v>314</v>
      </c>
    </row>
    <row r="9" spans="1:4" ht="37.35" thickBot="1" x14ac:dyDescent="0.35">
      <c r="A9" s="156"/>
      <c r="B9" s="160"/>
      <c r="C9" s="156"/>
      <c r="D9" s="17" t="s">
        <v>315</v>
      </c>
    </row>
    <row r="10" spans="1:4" ht="18.350000000000001" x14ac:dyDescent="0.3">
      <c r="A10" s="155">
        <v>4</v>
      </c>
      <c r="B10" s="157" t="s">
        <v>127</v>
      </c>
      <c r="C10" s="155" t="s">
        <v>101</v>
      </c>
      <c r="D10" s="21" t="s">
        <v>311</v>
      </c>
    </row>
    <row r="11" spans="1:4" ht="37.35" thickBot="1" x14ac:dyDescent="0.35">
      <c r="A11" s="156"/>
      <c r="B11" s="158"/>
      <c r="C11" s="156"/>
      <c r="D11" s="17" t="s">
        <v>312</v>
      </c>
    </row>
    <row r="12" spans="1:4" ht="18.350000000000001" x14ac:dyDescent="0.3">
      <c r="A12" s="155">
        <v>5</v>
      </c>
      <c r="B12" s="159" t="s">
        <v>105</v>
      </c>
      <c r="C12" s="155" t="s">
        <v>101</v>
      </c>
      <c r="D12" s="21" t="s">
        <v>316</v>
      </c>
    </row>
    <row r="13" spans="1:4" ht="37.35" thickBot="1" x14ac:dyDescent="0.35">
      <c r="A13" s="156"/>
      <c r="B13" s="160"/>
      <c r="C13" s="156"/>
      <c r="D13" s="17" t="s">
        <v>317</v>
      </c>
    </row>
    <row r="14" spans="1:4" ht="19" thickBot="1" x14ac:dyDescent="0.35">
      <c r="A14" s="23">
        <v>6</v>
      </c>
      <c r="B14" s="17" t="s">
        <v>107</v>
      </c>
      <c r="C14" s="16" t="s">
        <v>101</v>
      </c>
      <c r="D14" s="19"/>
    </row>
    <row r="15" spans="1:4" ht="92.3" thickBot="1" x14ac:dyDescent="0.35">
      <c r="A15" s="23">
        <v>7</v>
      </c>
      <c r="B15" s="17" t="s">
        <v>108</v>
      </c>
      <c r="C15" s="16" t="s">
        <v>109</v>
      </c>
      <c r="D15" s="17" t="s">
        <v>318</v>
      </c>
    </row>
    <row r="16" spans="1:4" ht="37.35" thickBot="1" x14ac:dyDescent="0.35">
      <c r="A16" s="23">
        <v>8</v>
      </c>
      <c r="B16" s="17" t="s">
        <v>110</v>
      </c>
      <c r="C16" s="16" t="s">
        <v>101</v>
      </c>
      <c r="D16" s="17" t="s">
        <v>319</v>
      </c>
    </row>
    <row r="17" spans="1:4" ht="18.350000000000001" x14ac:dyDescent="0.3">
      <c r="A17" s="155">
        <v>9</v>
      </c>
      <c r="B17" s="159" t="s">
        <v>320</v>
      </c>
      <c r="C17" s="155" t="s">
        <v>101</v>
      </c>
      <c r="D17" s="21" t="s">
        <v>311</v>
      </c>
    </row>
    <row r="18" spans="1:4" ht="37.35" thickBot="1" x14ac:dyDescent="0.35">
      <c r="A18" s="156"/>
      <c r="B18" s="160"/>
      <c r="C18" s="156"/>
      <c r="D18" s="17" t="s">
        <v>309</v>
      </c>
    </row>
    <row r="19" spans="1:4" ht="19" thickBot="1" x14ac:dyDescent="0.35">
      <c r="A19" s="23">
        <v>10</v>
      </c>
      <c r="B19" s="17" t="s">
        <v>112</v>
      </c>
      <c r="C19" s="16" t="s">
        <v>101</v>
      </c>
      <c r="D19" s="17"/>
    </row>
    <row r="20" spans="1:4" ht="37.35" thickBot="1" x14ac:dyDescent="0.35">
      <c r="A20" s="23">
        <v>11</v>
      </c>
      <c r="B20" s="17" t="s">
        <v>95</v>
      </c>
      <c r="C20" s="16">
        <v>1</v>
      </c>
      <c r="D20" s="159" t="s">
        <v>321</v>
      </c>
    </row>
    <row r="21" spans="1:4" ht="22.25" thickBot="1" x14ac:dyDescent="0.35">
      <c r="A21" s="23">
        <v>12</v>
      </c>
      <c r="B21" s="32" t="s">
        <v>123</v>
      </c>
      <c r="C21" s="33">
        <v>1</v>
      </c>
      <c r="D21" s="161"/>
    </row>
    <row r="22" spans="1:4" ht="19.649999999999999" thickBot="1" x14ac:dyDescent="0.35">
      <c r="A22" s="23">
        <v>13</v>
      </c>
      <c r="B22" s="32" t="s">
        <v>96</v>
      </c>
      <c r="C22" s="16">
        <v>1</v>
      </c>
      <c r="D22" s="160"/>
    </row>
  </sheetData>
  <mergeCells count="21">
    <mergeCell ref="D20:D22"/>
    <mergeCell ref="A12:A13"/>
    <mergeCell ref="B12:B13"/>
    <mergeCell ref="C12:C13"/>
    <mergeCell ref="A17:A18"/>
    <mergeCell ref="B17:B18"/>
    <mergeCell ref="C17:C18"/>
    <mergeCell ref="A8:A9"/>
    <mergeCell ref="B8:B9"/>
    <mergeCell ref="C8:C9"/>
    <mergeCell ref="A10:A11"/>
    <mergeCell ref="B10:B11"/>
    <mergeCell ref="C10:C11"/>
    <mergeCell ref="A6:A7"/>
    <mergeCell ref="B6:B7"/>
    <mergeCell ref="C6:C7"/>
    <mergeCell ref="A1:D1"/>
    <mergeCell ref="A2:D2"/>
    <mergeCell ref="A4:A5"/>
    <mergeCell ref="B4:B5"/>
    <mergeCell ref="C4:C5"/>
  </mergeCells>
  <pageMargins left="0.25" right="0.25" top="0.75" bottom="0.75" header="0.3" footer="0.3"/>
  <pageSetup paperSize="9" scale="9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2903D-04AD-4060-8CAC-70CEB75822C9}">
  <sheetPr>
    <pageSetUpPr fitToPage="1"/>
  </sheetPr>
  <dimension ref="A1:M53"/>
  <sheetViews>
    <sheetView zoomScale="72" zoomScaleNormal="72" workbookViewId="0">
      <pane ySplit="3" topLeftCell="A4" activePane="bottomLeft" state="frozen"/>
      <selection pane="bottomLeft" activeCell="J9" sqref="J9"/>
    </sheetView>
  </sheetViews>
  <sheetFormatPr defaultRowHeight="15.05" x14ac:dyDescent="0.3"/>
  <cols>
    <col min="1" max="1" width="4.6640625" bestFit="1" customWidth="1"/>
    <col min="2" max="2" width="59.88671875" customWidth="1"/>
    <col min="3" max="3" width="12.5546875" customWidth="1"/>
    <col min="4" max="4" width="10.109375" bestFit="1" customWidth="1"/>
    <col min="5" max="5" width="14" customWidth="1"/>
    <col min="6" max="6" width="12.109375" customWidth="1"/>
    <col min="7" max="7" width="10.6640625" customWidth="1"/>
    <col min="8" max="8" width="14.88671875" customWidth="1"/>
    <col min="9" max="9" width="10.44140625" customWidth="1"/>
    <col min="10" max="11" width="14.109375" bestFit="1" customWidth="1"/>
    <col min="12" max="12" width="53.44140625" customWidth="1"/>
  </cols>
  <sheetData>
    <row r="1" spans="1:13" ht="24.25" x14ac:dyDescent="0.45">
      <c r="F1" s="89" t="s">
        <v>358</v>
      </c>
      <c r="G1" s="162">
        <f>'A1'!D6*25000*12</f>
        <v>9839999.9999999981</v>
      </c>
      <c r="H1" s="162"/>
    </row>
    <row r="2" spans="1:13" ht="17.55" customHeight="1" x14ac:dyDescent="0.3">
      <c r="A2" s="124" t="s">
        <v>0</v>
      </c>
      <c r="B2" s="124" t="s">
        <v>13</v>
      </c>
      <c r="C2" s="124" t="s">
        <v>14</v>
      </c>
      <c r="D2" s="124" t="s">
        <v>340</v>
      </c>
      <c r="E2" s="124" t="s">
        <v>15</v>
      </c>
      <c r="F2" s="163" t="s">
        <v>325</v>
      </c>
      <c r="G2" s="164"/>
      <c r="H2" s="164"/>
      <c r="I2" s="164"/>
      <c r="J2" s="164"/>
      <c r="K2" s="165"/>
      <c r="L2" s="124" t="s">
        <v>18</v>
      </c>
    </row>
    <row r="3" spans="1:13" ht="36.65" x14ac:dyDescent="0.3">
      <c r="A3" s="125"/>
      <c r="B3" s="125"/>
      <c r="C3" s="125"/>
      <c r="D3" s="125"/>
      <c r="E3" s="125"/>
      <c r="F3" s="42" t="s">
        <v>16</v>
      </c>
      <c r="G3" s="41" t="s">
        <v>353</v>
      </c>
      <c r="H3" s="41" t="s">
        <v>354</v>
      </c>
      <c r="I3" s="41" t="s">
        <v>355</v>
      </c>
      <c r="J3" s="41" t="s">
        <v>356</v>
      </c>
      <c r="K3" s="41" t="s">
        <v>357</v>
      </c>
      <c r="L3" s="125"/>
    </row>
    <row r="4" spans="1:13" ht="18.350000000000001" x14ac:dyDescent="0.3">
      <c r="A4" s="41" t="s">
        <v>19</v>
      </c>
      <c r="B4" s="43" t="s">
        <v>20</v>
      </c>
      <c r="C4" s="44"/>
      <c r="D4" s="44"/>
      <c r="E4" s="45"/>
      <c r="F4" s="46">
        <f>SUM(F5:F12)</f>
        <v>0.38800000000000001</v>
      </c>
      <c r="G4" s="47"/>
      <c r="H4" s="47"/>
      <c r="I4" s="47"/>
      <c r="J4" s="47"/>
      <c r="K4" s="47"/>
      <c r="L4" s="43"/>
    </row>
    <row r="5" spans="1:13" ht="36.65" x14ac:dyDescent="0.3">
      <c r="A5" s="38">
        <v>1</v>
      </c>
      <c r="B5" s="48" t="s">
        <v>346</v>
      </c>
      <c r="C5" s="49" t="s">
        <v>21</v>
      </c>
      <c r="D5" s="49">
        <v>12</v>
      </c>
      <c r="E5" s="38" t="s">
        <v>22</v>
      </c>
      <c r="F5" s="50">
        <v>0.18</v>
      </c>
      <c r="G5" s="54">
        <v>72000</v>
      </c>
      <c r="H5" s="54">
        <v>864000</v>
      </c>
      <c r="I5" s="54">
        <f>$G$1*F5/H5</f>
        <v>2.0499999999999994</v>
      </c>
      <c r="J5" s="54">
        <f>G5</f>
        <v>72000</v>
      </c>
      <c r="K5" s="54">
        <f>J5</f>
        <v>72000</v>
      </c>
      <c r="L5" s="90" t="s">
        <v>359</v>
      </c>
      <c r="M5" s="113">
        <f>J5-G5</f>
        <v>0</v>
      </c>
    </row>
    <row r="6" spans="1:13" ht="36.65" x14ac:dyDescent="0.3">
      <c r="A6" s="38">
        <v>2</v>
      </c>
      <c r="B6" s="48" t="s">
        <v>23</v>
      </c>
      <c r="C6" s="56" t="s">
        <v>21</v>
      </c>
      <c r="D6" s="49">
        <v>12</v>
      </c>
      <c r="E6" s="38" t="s">
        <v>24</v>
      </c>
      <c r="F6" s="50">
        <v>2E-3</v>
      </c>
      <c r="G6" s="49">
        <v>5</v>
      </c>
      <c r="H6" s="54">
        <v>60</v>
      </c>
      <c r="I6" s="54">
        <f t="shared" ref="I6:I52" si="0">$G$1*F6/H6</f>
        <v>327.99999999999994</v>
      </c>
      <c r="J6" s="54">
        <f t="shared" ref="J6:J52" si="1">G6</f>
        <v>5</v>
      </c>
      <c r="K6" s="54">
        <f t="shared" ref="K6:K52" si="2">J6</f>
        <v>5</v>
      </c>
      <c r="L6" s="90" t="s">
        <v>359</v>
      </c>
      <c r="M6" s="113">
        <f t="shared" ref="M6:M52" si="3">J6-G6</f>
        <v>0</v>
      </c>
    </row>
    <row r="7" spans="1:13" ht="36.65" x14ac:dyDescent="0.3">
      <c r="A7" s="38">
        <v>3</v>
      </c>
      <c r="B7" s="48" t="s">
        <v>25</v>
      </c>
      <c r="C7" s="56" t="s">
        <v>21</v>
      </c>
      <c r="D7" s="49">
        <v>12</v>
      </c>
      <c r="E7" s="38" t="s">
        <v>24</v>
      </c>
      <c r="F7" s="50">
        <v>0.03</v>
      </c>
      <c r="G7" s="49">
        <v>30</v>
      </c>
      <c r="H7" s="54">
        <v>360</v>
      </c>
      <c r="I7" s="54">
        <f t="shared" si="0"/>
        <v>819.99999999999989</v>
      </c>
      <c r="J7" s="54">
        <f t="shared" si="1"/>
        <v>30</v>
      </c>
      <c r="K7" s="54">
        <f t="shared" si="2"/>
        <v>30</v>
      </c>
      <c r="L7" s="90" t="s">
        <v>359</v>
      </c>
      <c r="M7" s="113">
        <f t="shared" si="3"/>
        <v>0</v>
      </c>
    </row>
    <row r="8" spans="1:13" ht="55" x14ac:dyDescent="0.3">
      <c r="A8" s="38">
        <v>4</v>
      </c>
      <c r="B8" s="48" t="s">
        <v>349</v>
      </c>
      <c r="C8" s="56" t="s">
        <v>21</v>
      </c>
      <c r="D8" s="49">
        <v>12</v>
      </c>
      <c r="E8" s="38" t="s">
        <v>22</v>
      </c>
      <c r="F8" s="50">
        <v>2.5000000000000001E-2</v>
      </c>
      <c r="G8" s="54">
        <v>11958</v>
      </c>
      <c r="H8" s="54">
        <v>143496</v>
      </c>
      <c r="I8" s="54">
        <f t="shared" si="0"/>
        <v>1.7143335005853819</v>
      </c>
      <c r="J8" s="54">
        <f t="shared" si="1"/>
        <v>11958</v>
      </c>
      <c r="K8" s="54">
        <f t="shared" si="2"/>
        <v>11958</v>
      </c>
      <c r="L8" s="90" t="s">
        <v>359</v>
      </c>
      <c r="M8" s="113">
        <f t="shared" si="3"/>
        <v>0</v>
      </c>
    </row>
    <row r="9" spans="1:13" ht="21.6" x14ac:dyDescent="0.3">
      <c r="A9" s="38">
        <v>5</v>
      </c>
      <c r="B9" s="48" t="s">
        <v>32</v>
      </c>
      <c r="C9" s="56" t="s">
        <v>21</v>
      </c>
      <c r="D9" s="49">
        <v>12</v>
      </c>
      <c r="E9" s="38" t="s">
        <v>24</v>
      </c>
      <c r="F9" s="59">
        <v>4.0000000000000001E-3</v>
      </c>
      <c r="G9" s="49">
        <v>2</v>
      </c>
      <c r="H9" s="54">
        <v>24</v>
      </c>
      <c r="I9" s="54">
        <f t="shared" si="0"/>
        <v>1639.9999999999998</v>
      </c>
      <c r="J9" s="54">
        <f t="shared" si="1"/>
        <v>2</v>
      </c>
      <c r="K9" s="54">
        <f t="shared" si="2"/>
        <v>2</v>
      </c>
      <c r="L9" s="90" t="s">
        <v>359</v>
      </c>
      <c r="M9" s="113">
        <f t="shared" si="3"/>
        <v>0</v>
      </c>
    </row>
    <row r="10" spans="1:13" ht="55" x14ac:dyDescent="0.3">
      <c r="A10" s="38">
        <v>6</v>
      </c>
      <c r="B10" s="48" t="s">
        <v>348</v>
      </c>
      <c r="C10" s="49" t="s">
        <v>21</v>
      </c>
      <c r="D10" s="49">
        <v>12</v>
      </c>
      <c r="E10" s="38" t="s">
        <v>22</v>
      </c>
      <c r="F10" s="50">
        <v>0.12</v>
      </c>
      <c r="G10" s="54">
        <v>21900</v>
      </c>
      <c r="H10" s="54">
        <v>262800</v>
      </c>
      <c r="I10" s="54">
        <f t="shared" si="0"/>
        <v>4.4931506849315062</v>
      </c>
      <c r="J10" s="54">
        <f t="shared" si="1"/>
        <v>21900</v>
      </c>
      <c r="K10" s="54">
        <f t="shared" si="2"/>
        <v>21900</v>
      </c>
      <c r="L10" s="90" t="s">
        <v>359</v>
      </c>
      <c r="M10" s="113">
        <f t="shared" si="3"/>
        <v>0</v>
      </c>
    </row>
    <row r="11" spans="1:13" ht="36.65" x14ac:dyDescent="0.3">
      <c r="A11" s="38">
        <v>7</v>
      </c>
      <c r="B11" s="60" t="s">
        <v>34</v>
      </c>
      <c r="C11" s="49" t="s">
        <v>35</v>
      </c>
      <c r="D11" s="49">
        <v>6</v>
      </c>
      <c r="E11" s="38" t="s">
        <v>22</v>
      </c>
      <c r="F11" s="50">
        <v>1.7000000000000001E-2</v>
      </c>
      <c r="G11" s="49">
        <v>1000</v>
      </c>
      <c r="H11" s="54">
        <v>6000</v>
      </c>
      <c r="I11" s="54">
        <f t="shared" si="0"/>
        <v>27.879999999999995</v>
      </c>
      <c r="J11" s="54">
        <f t="shared" si="1"/>
        <v>1000</v>
      </c>
      <c r="K11" s="54">
        <f t="shared" si="2"/>
        <v>1000</v>
      </c>
      <c r="L11" s="90" t="s">
        <v>359</v>
      </c>
      <c r="M11" s="113">
        <f t="shared" si="3"/>
        <v>0</v>
      </c>
    </row>
    <row r="12" spans="1:13" ht="21.6" x14ac:dyDescent="0.3">
      <c r="A12" s="38">
        <v>8</v>
      </c>
      <c r="B12" s="48" t="s">
        <v>38</v>
      </c>
      <c r="C12" s="56" t="s">
        <v>39</v>
      </c>
      <c r="D12" s="49">
        <v>48</v>
      </c>
      <c r="E12" s="38" t="s">
        <v>40</v>
      </c>
      <c r="F12" s="50">
        <v>0.01</v>
      </c>
      <c r="G12" s="49">
        <v>1</v>
      </c>
      <c r="H12" s="54">
        <v>48</v>
      </c>
      <c r="I12" s="54">
        <f t="shared" si="0"/>
        <v>2049.9999999999995</v>
      </c>
      <c r="J12" s="54">
        <f t="shared" si="1"/>
        <v>1</v>
      </c>
      <c r="K12" s="54">
        <f t="shared" si="2"/>
        <v>1</v>
      </c>
      <c r="L12" s="90" t="s">
        <v>359</v>
      </c>
      <c r="M12" s="113">
        <f t="shared" si="3"/>
        <v>0</v>
      </c>
    </row>
    <row r="13" spans="1:13" ht="18.350000000000001" x14ac:dyDescent="0.3">
      <c r="A13" s="41" t="s">
        <v>41</v>
      </c>
      <c r="B13" s="61" t="s">
        <v>42</v>
      </c>
      <c r="C13" s="62"/>
      <c r="D13" s="62"/>
      <c r="E13" s="47"/>
      <c r="F13" s="46">
        <f>SUM(F14:F24)</f>
        <v>0.26000000000000006</v>
      </c>
      <c r="G13" s="47"/>
      <c r="H13" s="47"/>
      <c r="I13" s="63"/>
      <c r="J13" s="63"/>
      <c r="K13" s="63"/>
      <c r="L13" s="47"/>
      <c r="M13" s="113">
        <f t="shared" si="3"/>
        <v>0</v>
      </c>
    </row>
    <row r="14" spans="1:13" ht="36.65" x14ac:dyDescent="0.3">
      <c r="A14" s="38">
        <v>9</v>
      </c>
      <c r="B14" s="86" t="s">
        <v>43</v>
      </c>
      <c r="C14" s="74" t="s">
        <v>21</v>
      </c>
      <c r="D14" s="74">
        <v>12</v>
      </c>
      <c r="E14" s="87" t="s">
        <v>22</v>
      </c>
      <c r="F14" s="71">
        <v>0.06</v>
      </c>
      <c r="G14" s="88">
        <v>10167</v>
      </c>
      <c r="H14" s="54">
        <v>122004</v>
      </c>
      <c r="I14" s="54">
        <f t="shared" si="0"/>
        <v>4.8391856004721143</v>
      </c>
      <c r="J14" s="88">
        <f t="shared" si="1"/>
        <v>10167</v>
      </c>
      <c r="K14" s="88">
        <f t="shared" si="2"/>
        <v>10167</v>
      </c>
      <c r="L14" s="90" t="s">
        <v>359</v>
      </c>
      <c r="M14" s="113">
        <f t="shared" si="3"/>
        <v>0</v>
      </c>
    </row>
    <row r="15" spans="1:13" ht="36.65" x14ac:dyDescent="0.3">
      <c r="A15" s="38">
        <v>10</v>
      </c>
      <c r="B15" s="86" t="s">
        <v>342</v>
      </c>
      <c r="C15" s="74" t="s">
        <v>343</v>
      </c>
      <c r="D15" s="74">
        <v>96</v>
      </c>
      <c r="E15" s="87" t="s">
        <v>40</v>
      </c>
      <c r="F15" s="71">
        <v>0.04</v>
      </c>
      <c r="G15" s="88">
        <v>14</v>
      </c>
      <c r="H15" s="54">
        <v>1344</v>
      </c>
      <c r="I15" s="54">
        <f t="shared" si="0"/>
        <v>292.85714285714283</v>
      </c>
      <c r="J15" s="88">
        <f t="shared" si="1"/>
        <v>14</v>
      </c>
      <c r="K15" s="88">
        <f t="shared" si="2"/>
        <v>14</v>
      </c>
      <c r="L15" s="90" t="s">
        <v>359</v>
      </c>
      <c r="M15" s="113">
        <f t="shared" si="3"/>
        <v>0</v>
      </c>
    </row>
    <row r="16" spans="1:13" ht="21.6" x14ac:dyDescent="0.3">
      <c r="A16" s="38">
        <v>11</v>
      </c>
      <c r="B16" s="86" t="s">
        <v>44</v>
      </c>
      <c r="C16" s="74" t="s">
        <v>21</v>
      </c>
      <c r="D16" s="74">
        <v>12</v>
      </c>
      <c r="E16" s="87" t="s">
        <v>22</v>
      </c>
      <c r="F16" s="71">
        <v>0.02</v>
      </c>
      <c r="G16" s="88">
        <v>10167</v>
      </c>
      <c r="H16" s="54">
        <f>D16*G16</f>
        <v>122004</v>
      </c>
      <c r="I16" s="54">
        <f t="shared" si="0"/>
        <v>1.6130618668240384</v>
      </c>
      <c r="J16" s="88">
        <f t="shared" si="1"/>
        <v>10167</v>
      </c>
      <c r="K16" s="88">
        <f t="shared" si="2"/>
        <v>10167</v>
      </c>
      <c r="L16" s="90" t="s">
        <v>359</v>
      </c>
      <c r="M16" s="113">
        <f t="shared" si="3"/>
        <v>0</v>
      </c>
    </row>
    <row r="17" spans="1:13" ht="21.6" x14ac:dyDescent="0.3">
      <c r="A17" s="38">
        <v>12</v>
      </c>
      <c r="B17" s="86" t="s">
        <v>45</v>
      </c>
      <c r="C17" s="74" t="s">
        <v>21</v>
      </c>
      <c r="D17" s="74">
        <v>12</v>
      </c>
      <c r="E17" s="87" t="s">
        <v>22</v>
      </c>
      <c r="F17" s="71">
        <v>0.02</v>
      </c>
      <c r="G17" s="88">
        <v>10167</v>
      </c>
      <c r="H17" s="54">
        <f>D17*G17</f>
        <v>122004</v>
      </c>
      <c r="I17" s="54">
        <f t="shared" si="0"/>
        <v>1.6130618668240384</v>
      </c>
      <c r="J17" s="88">
        <f t="shared" si="1"/>
        <v>10167</v>
      </c>
      <c r="K17" s="88">
        <f t="shared" si="2"/>
        <v>10167</v>
      </c>
      <c r="L17" s="90" t="s">
        <v>359</v>
      </c>
      <c r="M17" s="113">
        <f t="shared" si="3"/>
        <v>0</v>
      </c>
    </row>
    <row r="18" spans="1:13" ht="36.65" x14ac:dyDescent="0.3">
      <c r="A18" s="105">
        <v>13</v>
      </c>
      <c r="B18" s="106" t="s">
        <v>46</v>
      </c>
      <c r="C18" s="107" t="s">
        <v>35</v>
      </c>
      <c r="D18" s="107">
        <v>6</v>
      </c>
      <c r="E18" s="108" t="s">
        <v>37</v>
      </c>
      <c r="F18" s="109">
        <v>0.04</v>
      </c>
      <c r="G18" s="107">
        <v>1</v>
      </c>
      <c r="H18" s="110">
        <v>6</v>
      </c>
      <c r="I18" s="54">
        <f t="shared" si="0"/>
        <v>65599.999999999985</v>
      </c>
      <c r="J18" s="111">
        <v>1</v>
      </c>
      <c r="K18" s="111">
        <f t="shared" si="2"/>
        <v>1</v>
      </c>
      <c r="L18" s="112" t="s">
        <v>359</v>
      </c>
      <c r="M18" s="113">
        <f t="shared" si="3"/>
        <v>0</v>
      </c>
    </row>
    <row r="19" spans="1:13" ht="21.6" x14ac:dyDescent="0.3">
      <c r="A19" s="38">
        <v>14</v>
      </c>
      <c r="B19" s="86" t="s">
        <v>47</v>
      </c>
      <c r="C19" s="74" t="s">
        <v>36</v>
      </c>
      <c r="D19" s="74">
        <v>2</v>
      </c>
      <c r="E19" s="87" t="s">
        <v>22</v>
      </c>
      <c r="F19" s="71">
        <v>0.01</v>
      </c>
      <c r="G19" s="88">
        <v>30503</v>
      </c>
      <c r="H19" s="54">
        <v>61006</v>
      </c>
      <c r="I19" s="54">
        <f t="shared" si="0"/>
        <v>1.6129561026784249</v>
      </c>
      <c r="J19" s="88">
        <f t="shared" si="1"/>
        <v>30503</v>
      </c>
      <c r="K19" s="88">
        <f t="shared" si="2"/>
        <v>30503</v>
      </c>
      <c r="L19" s="90" t="s">
        <v>359</v>
      </c>
      <c r="M19" s="113">
        <f t="shared" si="3"/>
        <v>0</v>
      </c>
    </row>
    <row r="20" spans="1:13" ht="36.65" x14ac:dyDescent="0.3">
      <c r="A20" s="38">
        <v>15</v>
      </c>
      <c r="B20" s="86" t="s">
        <v>344</v>
      </c>
      <c r="C20" s="74" t="s">
        <v>39</v>
      </c>
      <c r="D20" s="74">
        <v>40</v>
      </c>
      <c r="E20" s="87" t="s">
        <v>40</v>
      </c>
      <c r="F20" s="71">
        <v>0.04</v>
      </c>
      <c r="G20" s="88">
        <v>3500</v>
      </c>
      <c r="H20" s="54">
        <v>140000</v>
      </c>
      <c r="I20" s="54">
        <f t="shared" si="0"/>
        <v>2.8114285714285709</v>
      </c>
      <c r="J20" s="88">
        <f t="shared" si="1"/>
        <v>3500</v>
      </c>
      <c r="K20" s="88">
        <f t="shared" si="2"/>
        <v>3500</v>
      </c>
      <c r="L20" s="92" t="s">
        <v>359</v>
      </c>
      <c r="M20" s="113">
        <f t="shared" si="3"/>
        <v>0</v>
      </c>
    </row>
    <row r="21" spans="1:13" ht="21.6" x14ac:dyDescent="0.3">
      <c r="A21" s="38">
        <v>16</v>
      </c>
      <c r="B21" s="86" t="s">
        <v>44</v>
      </c>
      <c r="C21" s="74" t="s">
        <v>33</v>
      </c>
      <c r="D21" s="74">
        <v>4</v>
      </c>
      <c r="E21" s="87" t="s">
        <v>40</v>
      </c>
      <c r="F21" s="71">
        <v>1.2999999999999999E-2</v>
      </c>
      <c r="G21" s="88">
        <v>7500</v>
      </c>
      <c r="H21" s="54">
        <v>30000</v>
      </c>
      <c r="I21" s="54">
        <f t="shared" si="0"/>
        <v>4.2639999999999993</v>
      </c>
      <c r="J21" s="88">
        <f t="shared" si="1"/>
        <v>7500</v>
      </c>
      <c r="K21" s="88">
        <f t="shared" si="2"/>
        <v>7500</v>
      </c>
      <c r="L21" s="92" t="s">
        <v>359</v>
      </c>
      <c r="M21" s="113">
        <f t="shared" si="3"/>
        <v>0</v>
      </c>
    </row>
    <row r="22" spans="1:13" ht="36.65" x14ac:dyDescent="0.3">
      <c r="A22" s="38">
        <v>17</v>
      </c>
      <c r="B22" s="86" t="s">
        <v>345</v>
      </c>
      <c r="C22" s="74" t="s">
        <v>33</v>
      </c>
      <c r="D22" s="74">
        <v>4</v>
      </c>
      <c r="E22" s="87" t="s">
        <v>40</v>
      </c>
      <c r="F22" s="71">
        <v>5.0000000000000001E-3</v>
      </c>
      <c r="G22" s="88">
        <v>3500</v>
      </c>
      <c r="H22" s="54">
        <v>14000</v>
      </c>
      <c r="I22" s="54">
        <f t="shared" si="0"/>
        <v>3.5142857142857138</v>
      </c>
      <c r="J22" s="88">
        <f t="shared" si="1"/>
        <v>3500</v>
      </c>
      <c r="K22" s="88">
        <f t="shared" si="2"/>
        <v>3500</v>
      </c>
      <c r="L22" s="92" t="s">
        <v>359</v>
      </c>
      <c r="M22" s="113">
        <f t="shared" si="3"/>
        <v>0</v>
      </c>
    </row>
    <row r="23" spans="1:13" ht="36.65" x14ac:dyDescent="0.3">
      <c r="A23" s="105">
        <v>18</v>
      </c>
      <c r="B23" s="106" t="s">
        <v>48</v>
      </c>
      <c r="C23" s="107" t="s">
        <v>35</v>
      </c>
      <c r="D23" s="107">
        <v>6</v>
      </c>
      <c r="E23" s="108" t="s">
        <v>37</v>
      </c>
      <c r="F23" s="109">
        <v>0.01</v>
      </c>
      <c r="G23" s="107">
        <v>1</v>
      </c>
      <c r="H23" s="110">
        <v>6</v>
      </c>
      <c r="I23" s="54">
        <f t="shared" si="0"/>
        <v>16399.999999999996</v>
      </c>
      <c r="J23" s="111">
        <v>1</v>
      </c>
      <c r="K23" s="111">
        <f t="shared" si="2"/>
        <v>1</v>
      </c>
      <c r="L23" s="112" t="s">
        <v>359</v>
      </c>
      <c r="M23" s="113">
        <f t="shared" si="3"/>
        <v>0</v>
      </c>
    </row>
    <row r="24" spans="1:13" ht="21.6" x14ac:dyDescent="0.3">
      <c r="A24" s="38">
        <v>19</v>
      </c>
      <c r="B24" s="86" t="s">
        <v>49</v>
      </c>
      <c r="C24" s="74" t="s">
        <v>36</v>
      </c>
      <c r="D24" s="74">
        <v>2</v>
      </c>
      <c r="E24" s="87" t="s">
        <v>40</v>
      </c>
      <c r="F24" s="71">
        <v>2E-3</v>
      </c>
      <c r="G24" s="88">
        <v>3500</v>
      </c>
      <c r="H24" s="54">
        <v>7000</v>
      </c>
      <c r="I24" s="54">
        <f t="shared" si="0"/>
        <v>2.8114285714285709</v>
      </c>
      <c r="J24" s="88">
        <f t="shared" si="1"/>
        <v>3500</v>
      </c>
      <c r="K24" s="88">
        <f t="shared" si="2"/>
        <v>3500</v>
      </c>
      <c r="L24" s="90" t="s">
        <v>359</v>
      </c>
      <c r="M24" s="113">
        <f t="shared" si="3"/>
        <v>0</v>
      </c>
    </row>
    <row r="25" spans="1:13" ht="18.350000000000001" x14ac:dyDescent="0.3">
      <c r="A25" s="41" t="s">
        <v>50</v>
      </c>
      <c r="B25" s="61" t="s">
        <v>51</v>
      </c>
      <c r="C25" s="62"/>
      <c r="D25" s="62"/>
      <c r="E25" s="47"/>
      <c r="F25" s="46">
        <f>SUM(F26:F28)</f>
        <v>6.0000000000000005E-2</v>
      </c>
      <c r="G25" s="47"/>
      <c r="H25" s="47"/>
      <c r="I25" s="63"/>
      <c r="J25" s="63"/>
      <c r="K25" s="63"/>
      <c r="L25" s="45"/>
      <c r="M25" s="113">
        <f t="shared" si="3"/>
        <v>0</v>
      </c>
    </row>
    <row r="26" spans="1:13" ht="21.6" x14ac:dyDescent="0.3">
      <c r="A26" s="38">
        <v>20</v>
      </c>
      <c r="B26" s="73" t="s">
        <v>52</v>
      </c>
      <c r="C26" s="74" t="s">
        <v>36</v>
      </c>
      <c r="D26" s="74">
        <v>2</v>
      </c>
      <c r="E26" s="87" t="s">
        <v>22</v>
      </c>
      <c r="F26" s="71">
        <v>0.02</v>
      </c>
      <c r="G26" s="88">
        <v>1240</v>
      </c>
      <c r="H26" s="54">
        <v>2480</v>
      </c>
      <c r="I26" s="54">
        <f t="shared" si="0"/>
        <v>79.354838709677409</v>
      </c>
      <c r="J26" s="88">
        <f t="shared" si="1"/>
        <v>1240</v>
      </c>
      <c r="K26" s="88">
        <f t="shared" si="2"/>
        <v>1240</v>
      </c>
      <c r="L26" s="90" t="s">
        <v>359</v>
      </c>
      <c r="M26" s="113">
        <f t="shared" si="3"/>
        <v>0</v>
      </c>
    </row>
    <row r="27" spans="1:13" ht="21.6" x14ac:dyDescent="0.3">
      <c r="A27" s="38">
        <v>21</v>
      </c>
      <c r="B27" s="73" t="s">
        <v>55</v>
      </c>
      <c r="C27" s="74" t="s">
        <v>21</v>
      </c>
      <c r="D27" s="74">
        <v>12</v>
      </c>
      <c r="E27" s="87" t="s">
        <v>322</v>
      </c>
      <c r="F27" s="71">
        <v>0.03</v>
      </c>
      <c r="G27" s="88">
        <v>21900</v>
      </c>
      <c r="H27" s="54">
        <v>262800</v>
      </c>
      <c r="I27" s="54">
        <f t="shared" si="0"/>
        <v>1.1232876712328765</v>
      </c>
      <c r="J27" s="88">
        <f t="shared" si="1"/>
        <v>21900</v>
      </c>
      <c r="K27" s="88">
        <f t="shared" si="2"/>
        <v>21900</v>
      </c>
      <c r="L27" s="90" t="s">
        <v>359</v>
      </c>
      <c r="M27" s="113">
        <f t="shared" si="3"/>
        <v>0</v>
      </c>
    </row>
    <row r="28" spans="1:13" ht="21.6" x14ac:dyDescent="0.3">
      <c r="A28" s="38">
        <v>22</v>
      </c>
      <c r="B28" s="73" t="s">
        <v>341</v>
      </c>
      <c r="C28" s="74" t="s">
        <v>21</v>
      </c>
      <c r="D28" s="74">
        <v>12</v>
      </c>
      <c r="E28" s="87" t="s">
        <v>40</v>
      </c>
      <c r="F28" s="71">
        <v>0.01</v>
      </c>
      <c r="G28" s="74">
        <v>12</v>
      </c>
      <c r="H28" s="54">
        <f>G28*D28</f>
        <v>144</v>
      </c>
      <c r="I28" s="54">
        <f t="shared" si="0"/>
        <v>683.33333333333326</v>
      </c>
      <c r="J28" s="88">
        <f t="shared" si="1"/>
        <v>12</v>
      </c>
      <c r="K28" s="88">
        <f t="shared" si="2"/>
        <v>12</v>
      </c>
      <c r="L28" s="90" t="s">
        <v>359</v>
      </c>
      <c r="M28" s="113">
        <f t="shared" si="3"/>
        <v>0</v>
      </c>
    </row>
    <row r="29" spans="1:13" ht="18.350000000000001" x14ac:dyDescent="0.3">
      <c r="A29" s="41" t="s">
        <v>57</v>
      </c>
      <c r="B29" s="61" t="s">
        <v>58</v>
      </c>
      <c r="C29" s="62"/>
      <c r="D29" s="62"/>
      <c r="E29" s="47"/>
      <c r="F29" s="46">
        <f>SUM(F30:F37)</f>
        <v>0.13999999999999999</v>
      </c>
      <c r="G29" s="47"/>
      <c r="H29" s="47"/>
      <c r="I29" s="63"/>
      <c r="J29" s="63"/>
      <c r="K29" s="63"/>
      <c r="L29" s="45"/>
      <c r="M29" s="113">
        <f t="shared" si="3"/>
        <v>0</v>
      </c>
    </row>
    <row r="30" spans="1:13" ht="36.65" x14ac:dyDescent="0.3">
      <c r="A30" s="38">
        <v>23</v>
      </c>
      <c r="B30" s="73" t="s">
        <v>59</v>
      </c>
      <c r="C30" s="74" t="s">
        <v>60</v>
      </c>
      <c r="D30" s="74">
        <v>2</v>
      </c>
      <c r="E30" s="87" t="s">
        <v>24</v>
      </c>
      <c r="F30" s="71">
        <v>0.02</v>
      </c>
      <c r="G30" s="74">
        <v>22</v>
      </c>
      <c r="H30" s="54">
        <v>44</v>
      </c>
      <c r="I30" s="54">
        <f t="shared" si="0"/>
        <v>4472.7272727272721</v>
      </c>
      <c r="J30" s="88">
        <f t="shared" si="1"/>
        <v>22</v>
      </c>
      <c r="K30" s="88">
        <f t="shared" si="2"/>
        <v>22</v>
      </c>
      <c r="L30" s="90" t="s">
        <v>359</v>
      </c>
      <c r="M30" s="113">
        <f t="shared" si="3"/>
        <v>0</v>
      </c>
    </row>
    <row r="31" spans="1:13" ht="36.65" x14ac:dyDescent="0.3">
      <c r="A31" s="38">
        <v>24</v>
      </c>
      <c r="B31" s="73" t="s">
        <v>61</v>
      </c>
      <c r="C31" s="74" t="s">
        <v>60</v>
      </c>
      <c r="D31" s="74">
        <v>2</v>
      </c>
      <c r="E31" s="87" t="s">
        <v>24</v>
      </c>
      <c r="F31" s="71">
        <v>0.01</v>
      </c>
      <c r="G31" s="74">
        <v>25</v>
      </c>
      <c r="H31" s="54">
        <v>50</v>
      </c>
      <c r="I31" s="54">
        <f t="shared" si="0"/>
        <v>1967.9999999999998</v>
      </c>
      <c r="J31" s="88">
        <f t="shared" si="1"/>
        <v>25</v>
      </c>
      <c r="K31" s="88">
        <f t="shared" si="2"/>
        <v>25</v>
      </c>
      <c r="L31" s="90" t="s">
        <v>359</v>
      </c>
      <c r="M31" s="113">
        <f t="shared" si="3"/>
        <v>0</v>
      </c>
    </row>
    <row r="32" spans="1:13" ht="36.65" x14ac:dyDescent="0.3">
      <c r="A32" s="38">
        <v>25</v>
      </c>
      <c r="B32" s="73" t="s">
        <v>62</v>
      </c>
      <c r="C32" s="74" t="s">
        <v>60</v>
      </c>
      <c r="D32" s="74">
        <v>2</v>
      </c>
      <c r="E32" s="87" t="s">
        <v>24</v>
      </c>
      <c r="F32" s="71">
        <v>1.4999999999999999E-2</v>
      </c>
      <c r="G32" s="74">
        <v>11</v>
      </c>
      <c r="H32" s="54">
        <v>22</v>
      </c>
      <c r="I32" s="54">
        <f t="shared" si="0"/>
        <v>6709.0909090909081</v>
      </c>
      <c r="J32" s="88">
        <f t="shared" si="1"/>
        <v>11</v>
      </c>
      <c r="K32" s="88">
        <f t="shared" si="2"/>
        <v>11</v>
      </c>
      <c r="L32" s="90" t="s">
        <v>359</v>
      </c>
      <c r="M32" s="113">
        <f t="shared" si="3"/>
        <v>0</v>
      </c>
    </row>
    <row r="33" spans="1:13" ht="36.65" x14ac:dyDescent="0.3">
      <c r="A33" s="38">
        <v>26</v>
      </c>
      <c r="B33" s="73" t="s">
        <v>63</v>
      </c>
      <c r="C33" s="74" t="s">
        <v>21</v>
      </c>
      <c r="D33" s="74">
        <v>12</v>
      </c>
      <c r="E33" s="87" t="s">
        <v>24</v>
      </c>
      <c r="F33" s="71">
        <v>0.04</v>
      </c>
      <c r="G33" s="74">
        <v>114</v>
      </c>
      <c r="H33" s="54">
        <v>1368</v>
      </c>
      <c r="I33" s="54">
        <f t="shared" si="0"/>
        <v>287.71929824561397</v>
      </c>
      <c r="J33" s="88">
        <f t="shared" si="1"/>
        <v>114</v>
      </c>
      <c r="K33" s="88">
        <f t="shared" si="2"/>
        <v>114</v>
      </c>
      <c r="L33" s="90" t="s">
        <v>359</v>
      </c>
      <c r="M33" s="113">
        <f t="shared" si="3"/>
        <v>0</v>
      </c>
    </row>
    <row r="34" spans="1:13" ht="36.65" x14ac:dyDescent="0.3">
      <c r="A34" s="38">
        <v>27</v>
      </c>
      <c r="B34" s="73" t="s">
        <v>347</v>
      </c>
      <c r="C34" s="74" t="s">
        <v>21</v>
      </c>
      <c r="D34" s="74">
        <v>12</v>
      </c>
      <c r="E34" s="87" t="s">
        <v>24</v>
      </c>
      <c r="F34" s="71">
        <v>0.01</v>
      </c>
      <c r="G34" s="74">
        <v>66</v>
      </c>
      <c r="H34" s="54">
        <v>792</v>
      </c>
      <c r="I34" s="54">
        <f t="shared" si="0"/>
        <v>124.24242424242422</v>
      </c>
      <c r="J34" s="88">
        <f t="shared" si="1"/>
        <v>66</v>
      </c>
      <c r="K34" s="88">
        <f t="shared" si="2"/>
        <v>66</v>
      </c>
      <c r="L34" s="90" t="s">
        <v>359</v>
      </c>
      <c r="M34" s="113">
        <f t="shared" si="3"/>
        <v>0</v>
      </c>
    </row>
    <row r="35" spans="1:13" ht="21.6" x14ac:dyDescent="0.3">
      <c r="A35" s="38">
        <v>28</v>
      </c>
      <c r="B35" s="73" t="s">
        <v>350</v>
      </c>
      <c r="C35" s="74" t="s">
        <v>21</v>
      </c>
      <c r="D35" s="74">
        <v>12</v>
      </c>
      <c r="E35" s="87" t="s">
        <v>24</v>
      </c>
      <c r="F35" s="71">
        <v>0.02</v>
      </c>
      <c r="G35" s="74">
        <v>22</v>
      </c>
      <c r="H35" s="54">
        <v>264</v>
      </c>
      <c r="I35" s="54">
        <f t="shared" si="0"/>
        <v>745.45454545454538</v>
      </c>
      <c r="J35" s="88">
        <f t="shared" si="1"/>
        <v>22</v>
      </c>
      <c r="K35" s="88">
        <f t="shared" si="2"/>
        <v>22</v>
      </c>
      <c r="L35" s="90" t="s">
        <v>359</v>
      </c>
      <c r="M35" s="113">
        <f t="shared" si="3"/>
        <v>0</v>
      </c>
    </row>
    <row r="36" spans="1:13" ht="36.65" x14ac:dyDescent="0.3">
      <c r="A36" s="38">
        <v>29</v>
      </c>
      <c r="B36" s="73" t="s">
        <v>64</v>
      </c>
      <c r="C36" s="74" t="s">
        <v>36</v>
      </c>
      <c r="D36" s="74">
        <v>2</v>
      </c>
      <c r="E36" s="87" t="s">
        <v>24</v>
      </c>
      <c r="F36" s="71">
        <v>5.0000000000000001E-3</v>
      </c>
      <c r="G36" s="74">
        <v>71</v>
      </c>
      <c r="H36" s="54">
        <v>142</v>
      </c>
      <c r="I36" s="54">
        <f t="shared" si="0"/>
        <v>346.47887323943655</v>
      </c>
      <c r="J36" s="88">
        <f t="shared" si="1"/>
        <v>71</v>
      </c>
      <c r="K36" s="88">
        <f t="shared" si="2"/>
        <v>71</v>
      </c>
      <c r="L36" s="90" t="s">
        <v>359</v>
      </c>
      <c r="M36" s="113">
        <f t="shared" si="3"/>
        <v>0</v>
      </c>
    </row>
    <row r="37" spans="1:13" ht="21.6" x14ac:dyDescent="0.3">
      <c r="A37" s="38">
        <v>30</v>
      </c>
      <c r="B37" s="73" t="s">
        <v>65</v>
      </c>
      <c r="C37" s="74" t="s">
        <v>33</v>
      </c>
      <c r="D37" s="74">
        <v>4</v>
      </c>
      <c r="E37" s="87" t="s">
        <v>24</v>
      </c>
      <c r="F37" s="71">
        <v>0.02</v>
      </c>
      <c r="G37" s="74">
        <v>5</v>
      </c>
      <c r="H37" s="54">
        <v>20</v>
      </c>
      <c r="I37" s="54">
        <f t="shared" si="0"/>
        <v>9839.9999999999982</v>
      </c>
      <c r="J37" s="88">
        <f t="shared" si="1"/>
        <v>5</v>
      </c>
      <c r="K37" s="88">
        <f t="shared" si="2"/>
        <v>5</v>
      </c>
      <c r="L37" s="90" t="s">
        <v>359</v>
      </c>
      <c r="M37" s="113">
        <f t="shared" si="3"/>
        <v>0</v>
      </c>
    </row>
    <row r="38" spans="1:13" ht="18.350000000000001" x14ac:dyDescent="0.3">
      <c r="A38" s="41" t="s">
        <v>66</v>
      </c>
      <c r="B38" s="61" t="s">
        <v>67</v>
      </c>
      <c r="C38" s="62"/>
      <c r="D38" s="62"/>
      <c r="E38" s="47"/>
      <c r="F38" s="46">
        <f>SUM(F39:F47)</f>
        <v>0.11000000000000001</v>
      </c>
      <c r="G38" s="47"/>
      <c r="H38" s="47"/>
      <c r="I38" s="63"/>
      <c r="J38" s="63"/>
      <c r="K38" s="63"/>
      <c r="L38" s="45"/>
      <c r="M38" s="113">
        <f t="shared" si="3"/>
        <v>0</v>
      </c>
    </row>
    <row r="39" spans="1:13" ht="21.6" x14ac:dyDescent="0.3">
      <c r="A39" s="38">
        <v>31</v>
      </c>
      <c r="B39" s="73" t="s">
        <v>68</v>
      </c>
      <c r="C39" s="74" t="s">
        <v>36</v>
      </c>
      <c r="D39" s="74">
        <v>2</v>
      </c>
      <c r="E39" s="87" t="s">
        <v>24</v>
      </c>
      <c r="F39" s="71">
        <v>0.01</v>
      </c>
      <c r="G39" s="74">
        <v>16</v>
      </c>
      <c r="H39" s="54">
        <v>32</v>
      </c>
      <c r="I39" s="54">
        <f t="shared" si="0"/>
        <v>3074.9999999999995</v>
      </c>
      <c r="J39" s="88">
        <f t="shared" si="1"/>
        <v>16</v>
      </c>
      <c r="K39" s="88">
        <f t="shared" si="2"/>
        <v>16</v>
      </c>
      <c r="L39" s="93" t="s">
        <v>359</v>
      </c>
      <c r="M39" s="113">
        <f t="shared" si="3"/>
        <v>0</v>
      </c>
    </row>
    <row r="40" spans="1:13" ht="21.6" x14ac:dyDescent="0.3">
      <c r="A40" s="38">
        <v>32</v>
      </c>
      <c r="B40" s="73" t="s">
        <v>69</v>
      </c>
      <c r="C40" s="74" t="s">
        <v>36</v>
      </c>
      <c r="D40" s="74">
        <v>2</v>
      </c>
      <c r="E40" s="87" t="s">
        <v>24</v>
      </c>
      <c r="F40" s="71">
        <v>1.4999999999999999E-2</v>
      </c>
      <c r="G40" s="74">
        <v>130</v>
      </c>
      <c r="H40" s="54">
        <v>260</v>
      </c>
      <c r="I40" s="54">
        <f t="shared" si="0"/>
        <v>567.69230769230762</v>
      </c>
      <c r="J40" s="88">
        <f t="shared" si="1"/>
        <v>130</v>
      </c>
      <c r="K40" s="88">
        <f t="shared" si="2"/>
        <v>130</v>
      </c>
      <c r="L40" s="93" t="s">
        <v>359</v>
      </c>
      <c r="M40" s="113">
        <f t="shared" si="3"/>
        <v>0</v>
      </c>
    </row>
    <row r="41" spans="1:13" ht="21.6" x14ac:dyDescent="0.3">
      <c r="A41" s="38">
        <v>33</v>
      </c>
      <c r="B41" s="73" t="s">
        <v>70</v>
      </c>
      <c r="C41" s="74" t="s">
        <v>36</v>
      </c>
      <c r="D41" s="74">
        <v>2</v>
      </c>
      <c r="E41" s="87" t="s">
        <v>24</v>
      </c>
      <c r="F41" s="71">
        <v>5.0000000000000001E-3</v>
      </c>
      <c r="G41" s="74">
        <v>17</v>
      </c>
      <c r="H41" s="54">
        <v>34</v>
      </c>
      <c r="I41" s="54">
        <f t="shared" si="0"/>
        <v>1447.0588235294115</v>
      </c>
      <c r="J41" s="88">
        <f t="shared" si="1"/>
        <v>17</v>
      </c>
      <c r="K41" s="88">
        <f t="shared" si="2"/>
        <v>17</v>
      </c>
      <c r="L41" s="93" t="s">
        <v>359</v>
      </c>
      <c r="M41" s="113">
        <f t="shared" si="3"/>
        <v>0</v>
      </c>
    </row>
    <row r="42" spans="1:13" ht="21.6" x14ac:dyDescent="0.3">
      <c r="A42" s="38">
        <v>34</v>
      </c>
      <c r="B42" s="73" t="s">
        <v>71</v>
      </c>
      <c r="C42" s="74" t="s">
        <v>36</v>
      </c>
      <c r="D42" s="74">
        <v>2</v>
      </c>
      <c r="E42" s="87" t="s">
        <v>24</v>
      </c>
      <c r="F42" s="71">
        <v>5.0000000000000001E-3</v>
      </c>
      <c r="G42" s="74">
        <v>106</v>
      </c>
      <c r="H42" s="54">
        <v>212</v>
      </c>
      <c r="I42" s="54">
        <f t="shared" si="0"/>
        <v>232.07547169811318</v>
      </c>
      <c r="J42" s="88">
        <f t="shared" si="1"/>
        <v>106</v>
      </c>
      <c r="K42" s="88">
        <f t="shared" si="2"/>
        <v>106</v>
      </c>
      <c r="L42" s="93" t="s">
        <v>359</v>
      </c>
      <c r="M42" s="113">
        <f t="shared" si="3"/>
        <v>0</v>
      </c>
    </row>
    <row r="43" spans="1:13" ht="21.6" x14ac:dyDescent="0.3">
      <c r="A43" s="38">
        <v>35</v>
      </c>
      <c r="B43" s="73" t="s">
        <v>72</v>
      </c>
      <c r="C43" s="74" t="s">
        <v>36</v>
      </c>
      <c r="D43" s="74">
        <v>2</v>
      </c>
      <c r="E43" s="87" t="s">
        <v>24</v>
      </c>
      <c r="F43" s="71">
        <v>5.0000000000000001E-3</v>
      </c>
      <c r="G43" s="74">
        <v>3</v>
      </c>
      <c r="H43" s="54">
        <v>6</v>
      </c>
      <c r="I43" s="54">
        <f t="shared" si="0"/>
        <v>8199.9999999999982</v>
      </c>
      <c r="J43" s="88">
        <f t="shared" si="1"/>
        <v>3</v>
      </c>
      <c r="K43" s="88">
        <f t="shared" si="2"/>
        <v>3</v>
      </c>
      <c r="L43" s="93" t="s">
        <v>359</v>
      </c>
      <c r="M43" s="113">
        <f t="shared" si="3"/>
        <v>0</v>
      </c>
    </row>
    <row r="44" spans="1:13" ht="21.6" x14ac:dyDescent="0.3">
      <c r="A44" s="38">
        <v>36</v>
      </c>
      <c r="B44" s="73" t="s">
        <v>75</v>
      </c>
      <c r="C44" s="74" t="s">
        <v>36</v>
      </c>
      <c r="D44" s="74">
        <v>2</v>
      </c>
      <c r="E44" s="87" t="s">
        <v>24</v>
      </c>
      <c r="F44" s="71">
        <v>1.4999999999999999E-2</v>
      </c>
      <c r="G44" s="74">
        <v>324</v>
      </c>
      <c r="H44" s="54">
        <v>648</v>
      </c>
      <c r="I44" s="54">
        <f t="shared" si="0"/>
        <v>227.77777777777774</v>
      </c>
      <c r="J44" s="88">
        <f t="shared" si="1"/>
        <v>324</v>
      </c>
      <c r="K44" s="88">
        <f t="shared" si="2"/>
        <v>324</v>
      </c>
      <c r="L44" s="93" t="s">
        <v>359</v>
      </c>
      <c r="M44" s="113">
        <f t="shared" si="3"/>
        <v>0</v>
      </c>
    </row>
    <row r="45" spans="1:13" ht="21.6" x14ac:dyDescent="0.3">
      <c r="A45" s="38">
        <v>37</v>
      </c>
      <c r="B45" s="73" t="s">
        <v>76</v>
      </c>
      <c r="C45" s="74" t="s">
        <v>36</v>
      </c>
      <c r="D45" s="74">
        <v>2</v>
      </c>
      <c r="E45" s="87" t="s">
        <v>24</v>
      </c>
      <c r="F45" s="71">
        <v>1.4999999999999999E-2</v>
      </c>
      <c r="G45" s="74">
        <v>1280</v>
      </c>
      <c r="H45" s="54">
        <v>2560</v>
      </c>
      <c r="I45" s="54">
        <f t="shared" si="0"/>
        <v>57.656249999999986</v>
      </c>
      <c r="J45" s="88">
        <f t="shared" si="1"/>
        <v>1280</v>
      </c>
      <c r="K45" s="88">
        <f t="shared" si="2"/>
        <v>1280</v>
      </c>
      <c r="L45" s="93" t="s">
        <v>359</v>
      </c>
      <c r="M45" s="113">
        <f t="shared" si="3"/>
        <v>0</v>
      </c>
    </row>
    <row r="46" spans="1:13" ht="36.65" x14ac:dyDescent="0.3">
      <c r="A46" s="38">
        <v>38</v>
      </c>
      <c r="B46" s="73" t="s">
        <v>77</v>
      </c>
      <c r="C46" s="74" t="s">
        <v>33</v>
      </c>
      <c r="D46" s="74">
        <v>4</v>
      </c>
      <c r="E46" s="87" t="s">
        <v>22</v>
      </c>
      <c r="F46" s="71">
        <v>0.02</v>
      </c>
      <c r="G46" s="88">
        <v>50000</v>
      </c>
      <c r="H46" s="54">
        <v>200000</v>
      </c>
      <c r="I46" s="54">
        <f t="shared" si="0"/>
        <v>0.98399999999999987</v>
      </c>
      <c r="J46" s="88">
        <f t="shared" si="1"/>
        <v>50000</v>
      </c>
      <c r="K46" s="88">
        <f t="shared" si="2"/>
        <v>50000</v>
      </c>
      <c r="L46" s="93" t="s">
        <v>359</v>
      </c>
      <c r="M46" s="113">
        <f t="shared" si="3"/>
        <v>0</v>
      </c>
    </row>
    <row r="47" spans="1:13" ht="21.6" x14ac:dyDescent="0.3">
      <c r="A47" s="38">
        <v>39</v>
      </c>
      <c r="B47" s="73" t="s">
        <v>80</v>
      </c>
      <c r="C47" s="74" t="s">
        <v>33</v>
      </c>
      <c r="D47" s="74">
        <v>4</v>
      </c>
      <c r="E47" s="87" t="s">
        <v>22</v>
      </c>
      <c r="F47" s="71">
        <v>0.02</v>
      </c>
      <c r="G47" s="88">
        <v>50000</v>
      </c>
      <c r="H47" s="54">
        <v>200000</v>
      </c>
      <c r="I47" s="54">
        <f t="shared" si="0"/>
        <v>0.98399999999999987</v>
      </c>
      <c r="J47" s="88">
        <f t="shared" si="1"/>
        <v>50000</v>
      </c>
      <c r="K47" s="88">
        <f t="shared" si="2"/>
        <v>50000</v>
      </c>
      <c r="L47" s="93" t="s">
        <v>359</v>
      </c>
      <c r="M47" s="113">
        <f t="shared" si="3"/>
        <v>0</v>
      </c>
    </row>
    <row r="48" spans="1:13" ht="18.350000000000001" x14ac:dyDescent="0.3">
      <c r="A48" s="41" t="s">
        <v>81</v>
      </c>
      <c r="B48" s="61" t="s">
        <v>82</v>
      </c>
      <c r="C48" s="62"/>
      <c r="D48" s="62"/>
      <c r="E48" s="47"/>
      <c r="F48" s="46">
        <f>SUM(F49:F52)</f>
        <v>4.2000000000000003E-2</v>
      </c>
      <c r="G48" s="47"/>
      <c r="H48" s="47"/>
      <c r="I48" s="63"/>
      <c r="J48" s="63"/>
      <c r="K48" s="63"/>
      <c r="L48" s="45"/>
      <c r="M48" s="113">
        <f t="shared" si="3"/>
        <v>0</v>
      </c>
    </row>
    <row r="49" spans="1:13" ht="36.65" x14ac:dyDescent="0.3">
      <c r="A49" s="38">
        <v>40</v>
      </c>
      <c r="B49" s="73" t="s">
        <v>83</v>
      </c>
      <c r="C49" s="74" t="s">
        <v>84</v>
      </c>
      <c r="D49" s="74">
        <v>365</v>
      </c>
      <c r="E49" s="87" t="s">
        <v>40</v>
      </c>
      <c r="F49" s="71">
        <v>0.02</v>
      </c>
      <c r="G49" s="74">
        <v>7</v>
      </c>
      <c r="H49" s="54">
        <v>2555</v>
      </c>
      <c r="I49" s="54">
        <f t="shared" si="0"/>
        <v>77.025440313111531</v>
      </c>
      <c r="J49" s="88">
        <f>G49*30</f>
        <v>210</v>
      </c>
      <c r="K49" s="88">
        <f t="shared" si="2"/>
        <v>210</v>
      </c>
      <c r="L49" s="90" t="s">
        <v>359</v>
      </c>
      <c r="M49" s="113">
        <f t="shared" si="3"/>
        <v>203</v>
      </c>
    </row>
    <row r="50" spans="1:13" ht="21.6" x14ac:dyDescent="0.3">
      <c r="A50" s="38">
        <v>41</v>
      </c>
      <c r="B50" s="73" t="s">
        <v>85</v>
      </c>
      <c r="C50" s="74" t="s">
        <v>84</v>
      </c>
      <c r="D50" s="74">
        <v>365</v>
      </c>
      <c r="E50" s="87" t="s">
        <v>40</v>
      </c>
      <c r="F50" s="71">
        <v>0.01</v>
      </c>
      <c r="G50" s="74">
        <v>10</v>
      </c>
      <c r="H50" s="54">
        <v>3650</v>
      </c>
      <c r="I50" s="54">
        <f t="shared" si="0"/>
        <v>26.958904109589039</v>
      </c>
      <c r="J50" s="88">
        <f t="shared" si="1"/>
        <v>10</v>
      </c>
      <c r="K50" s="88">
        <f t="shared" si="2"/>
        <v>10</v>
      </c>
      <c r="L50" s="90" t="s">
        <v>359</v>
      </c>
      <c r="M50" s="113">
        <f t="shared" si="3"/>
        <v>0</v>
      </c>
    </row>
    <row r="51" spans="1:13" ht="21.6" x14ac:dyDescent="0.3">
      <c r="A51" s="38">
        <v>42</v>
      </c>
      <c r="B51" s="73" t="s">
        <v>86</v>
      </c>
      <c r="C51" s="74" t="s">
        <v>87</v>
      </c>
      <c r="D51" s="74">
        <v>1</v>
      </c>
      <c r="E51" s="87" t="s">
        <v>40</v>
      </c>
      <c r="F51" s="71">
        <v>2E-3</v>
      </c>
      <c r="G51" s="74">
        <v>1</v>
      </c>
      <c r="H51" s="54">
        <v>1</v>
      </c>
      <c r="I51" s="54">
        <f t="shared" si="0"/>
        <v>19679.999999999996</v>
      </c>
      <c r="J51" s="88">
        <f t="shared" si="1"/>
        <v>1</v>
      </c>
      <c r="K51" s="88">
        <f t="shared" si="2"/>
        <v>1</v>
      </c>
      <c r="L51" s="90" t="s">
        <v>359</v>
      </c>
      <c r="M51" s="113">
        <f t="shared" si="3"/>
        <v>0</v>
      </c>
    </row>
    <row r="52" spans="1:13" ht="21.6" x14ac:dyDescent="0.3">
      <c r="A52" s="38">
        <v>43</v>
      </c>
      <c r="B52" s="73" t="s">
        <v>88</v>
      </c>
      <c r="C52" s="74" t="s">
        <v>84</v>
      </c>
      <c r="D52" s="74">
        <v>365</v>
      </c>
      <c r="E52" s="87" t="s">
        <v>40</v>
      </c>
      <c r="F52" s="71">
        <v>0.01</v>
      </c>
      <c r="G52" s="87">
        <v>1</v>
      </c>
      <c r="H52" s="54">
        <v>365</v>
      </c>
      <c r="I52" s="54">
        <f t="shared" si="0"/>
        <v>269.58904109589037</v>
      </c>
      <c r="J52" s="88">
        <f t="shared" si="1"/>
        <v>1</v>
      </c>
      <c r="K52" s="88">
        <f t="shared" si="2"/>
        <v>1</v>
      </c>
      <c r="L52" s="90" t="s">
        <v>359</v>
      </c>
      <c r="M52" s="113">
        <f t="shared" si="3"/>
        <v>0</v>
      </c>
    </row>
    <row r="53" spans="1:13" ht="21.6" x14ac:dyDescent="0.3">
      <c r="A53" s="18"/>
      <c r="B53" s="5"/>
      <c r="C53" s="5"/>
      <c r="D53" s="5"/>
      <c r="E53" s="18"/>
      <c r="F53" s="22">
        <f>F48+F38+F29+F13+F4+F25</f>
        <v>1</v>
      </c>
      <c r="G53" s="18"/>
      <c r="H53" s="18"/>
      <c r="I53" s="35"/>
      <c r="J53" s="91">
        <f>SUMPRODUCT($I$5:$I$52,J5:J52)</f>
        <v>1570204.5205479451</v>
      </c>
      <c r="K53" s="91">
        <f>SUMPRODUCT($I$5:$I$52,K5:K52)</f>
        <v>1570204.5205479451</v>
      </c>
      <c r="L53" s="18"/>
    </row>
  </sheetData>
  <autoFilter ref="A3:L53" xr:uid="{F5E2903D-04AD-4060-8CAC-70CEB75822C9}"/>
  <mergeCells count="8">
    <mergeCell ref="G1:H1"/>
    <mergeCell ref="F2:K2"/>
    <mergeCell ref="L2:L3"/>
    <mergeCell ref="A2:A3"/>
    <mergeCell ref="B2:B3"/>
    <mergeCell ref="C2:C3"/>
    <mergeCell ref="D2:D3"/>
    <mergeCell ref="E2:E3"/>
  </mergeCells>
  <pageMargins left="0.25" right="0.25" top="0.75" bottom="0.75" header="0.3" footer="0.3"/>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A1</vt:lpstr>
      <vt:lpstr>Detailed BOQ of Annexure A1 </vt:lpstr>
      <vt:lpstr>A2 Part A (LOR)</vt:lpstr>
      <vt:lpstr>A2 Part B (LOR)Safety</vt:lpstr>
      <vt:lpstr>A3 Special Works</vt:lpstr>
      <vt:lpstr>A5 Penalty </vt:lpstr>
      <vt:lpstr>A7 Mnthly bill plan vs actual</vt:lpstr>
      <vt:lpstr>'A1'!Print_Area</vt:lpstr>
      <vt:lpstr>'A2 Part A (LOR)'!Print_Area</vt:lpstr>
      <vt:lpstr>'A2 Part B (LOR)Safety'!Print_Area</vt:lpstr>
      <vt:lpstr>'A5 Penalty '!Print_Area</vt:lpstr>
      <vt:lpstr>'A7 Mnthly bill plan vs actual'!Print_Area</vt:lpstr>
      <vt:lpstr>'Detailed BOQ of Annexure A1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Sanjeev Kumar Sharma</cp:lastModifiedBy>
  <cp:lastPrinted>2025-11-06T13:58:56Z</cp:lastPrinted>
  <dcterms:created xsi:type="dcterms:W3CDTF">2015-06-05T18:17:20Z</dcterms:created>
  <dcterms:modified xsi:type="dcterms:W3CDTF">2025-11-10T05:56:36Z</dcterms:modified>
</cp:coreProperties>
</file>